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65" yWindow="210" windowWidth="18810" windowHeight="15480" tabRatio="906" activeTab="0"/>
  </bookViews>
  <sheets>
    <sheet name="재무상태표" sheetId="1" r:id="rId1"/>
    <sheet name="운영계산서" sheetId="2" r:id="rId2"/>
    <sheet name="현금흐름표" sheetId="3" r:id="rId3"/>
  </sheets>
  <externalReferences>
    <externalReference r:id="rId6"/>
    <externalReference r:id="rId7"/>
  </externalReferences>
  <definedNames>
    <definedName name="_xlnm.Print_Area" localSheetId="1">'운영계산서'!$A$1:$N$104</definedName>
    <definedName name="_xlnm.Print_Area" localSheetId="0">'재무상태표'!$A$1:$N$62</definedName>
    <definedName name="_xlnm.Print_Area" localSheetId="2">'현금흐름표'!$A$1:$H$193</definedName>
  </definedNames>
  <calcPr fullCalcOnLoad="1"/>
</workbook>
</file>

<file path=xl/sharedStrings.xml><?xml version="1.0" encoding="utf-8"?>
<sst xmlns="http://schemas.openxmlformats.org/spreadsheetml/2006/main" count="479" uniqueCount="276">
  <si>
    <t>계정과목</t>
  </si>
  <si>
    <t>장</t>
  </si>
  <si>
    <t>관</t>
  </si>
  <si>
    <t>항</t>
  </si>
  <si>
    <t>목</t>
  </si>
  <si>
    <t>증감액</t>
  </si>
  <si>
    <t>자    산</t>
  </si>
  <si>
    <t>부채와기본금</t>
  </si>
  <si>
    <t>관</t>
  </si>
  <si>
    <t>항</t>
  </si>
  <si>
    <t>목</t>
  </si>
  <si>
    <t>유동자산</t>
  </si>
  <si>
    <t>자산총계</t>
  </si>
  <si>
    <t>부채와기본금총계</t>
  </si>
  <si>
    <t>자  산</t>
  </si>
  <si>
    <t>유동부채</t>
  </si>
  <si>
    <t>당좌자산</t>
  </si>
  <si>
    <t>매입채무</t>
  </si>
  <si>
    <t>미지급금</t>
  </si>
  <si>
    <t>단기금융상품</t>
  </si>
  <si>
    <t>선수금</t>
  </si>
  <si>
    <t>예수금</t>
  </si>
  <si>
    <t>매출채권</t>
  </si>
  <si>
    <t>제세예수금</t>
  </si>
  <si>
    <t xml:space="preserve">  (대손충당금)</t>
  </si>
  <si>
    <t>부가세예수금</t>
  </si>
  <si>
    <t>미수금</t>
  </si>
  <si>
    <t>미지급비용</t>
  </si>
  <si>
    <t>선수수익</t>
  </si>
  <si>
    <t>미수수익</t>
  </si>
  <si>
    <t>선급금</t>
  </si>
  <si>
    <t>선급비용</t>
  </si>
  <si>
    <t>선급법인세</t>
  </si>
  <si>
    <t>임대보증금</t>
  </si>
  <si>
    <t>부가세대급금</t>
  </si>
  <si>
    <t>기타당좌자산</t>
  </si>
  <si>
    <t>재고자산</t>
  </si>
  <si>
    <t>기본금</t>
  </si>
  <si>
    <t>투자자산</t>
  </si>
  <si>
    <t>출연기본금</t>
  </si>
  <si>
    <t>장기금융상품</t>
  </si>
  <si>
    <t>출자금</t>
  </si>
  <si>
    <t>적립금</t>
  </si>
  <si>
    <t>연구적립금</t>
  </si>
  <si>
    <t>건축적립금</t>
  </si>
  <si>
    <t>장학적립금</t>
  </si>
  <si>
    <t>기타적립금</t>
  </si>
  <si>
    <t>기타투자자산</t>
  </si>
  <si>
    <t>유형자산</t>
  </si>
  <si>
    <t>토지</t>
  </si>
  <si>
    <t>건물</t>
  </si>
  <si>
    <t xml:space="preserve">  (감가상각누계액)</t>
  </si>
  <si>
    <t>구축물</t>
  </si>
  <si>
    <t>기계기구</t>
  </si>
  <si>
    <t>집기비품</t>
  </si>
  <si>
    <t>차량운반구</t>
  </si>
  <si>
    <t>건설중인자산</t>
  </si>
  <si>
    <t>기타유형자산</t>
  </si>
  <si>
    <t>무형자산</t>
  </si>
  <si>
    <t>개발비</t>
  </si>
  <si>
    <t>기타무형자산</t>
  </si>
  <si>
    <t>자 산 총 계</t>
  </si>
  <si>
    <t>당기운영차손익</t>
  </si>
  <si>
    <t>(단위 : 원)</t>
  </si>
  <si>
    <t>현금및현금성자산</t>
  </si>
  <si>
    <t>단기매매금융자산</t>
  </si>
  <si>
    <t>비유동자산</t>
  </si>
  <si>
    <t>장기투자금융자산</t>
  </si>
  <si>
    <t>기타비유동자산</t>
  </si>
  <si>
    <t>연구기금</t>
  </si>
  <si>
    <t>건축기금</t>
  </si>
  <si>
    <t>장학기금</t>
  </si>
  <si>
    <t>기타기금</t>
  </si>
  <si>
    <t>보증금</t>
  </si>
  <si>
    <t>부  채</t>
  </si>
  <si>
    <t>비유동부채</t>
  </si>
  <si>
    <t>고유목적사업준비금</t>
  </si>
  <si>
    <t>기타비유동부채</t>
  </si>
  <si>
    <t>2013회계연도(당기)</t>
  </si>
  <si>
    <t>2012회계연도(전기)</t>
  </si>
  <si>
    <t>지식재산권</t>
  </si>
  <si>
    <t>퇴직급여충당부채</t>
  </si>
  <si>
    <t>기타유동부채</t>
  </si>
  <si>
    <t xml:space="preserve">  (퇴직연금운용자산)</t>
  </si>
  <si>
    <t>운영차익</t>
  </si>
  <si>
    <t>처분전운영차익</t>
  </si>
  <si>
    <t>전기이월운영차익</t>
  </si>
  <si>
    <t>당기운영차익</t>
  </si>
  <si>
    <t>(단위 : 원)</t>
  </si>
  <si>
    <t>계정과목</t>
  </si>
  <si>
    <t>수    익</t>
  </si>
  <si>
    <t>비    용</t>
  </si>
  <si>
    <t>증감액</t>
  </si>
  <si>
    <t>산학협력수익</t>
  </si>
  <si>
    <t>산학협력비</t>
  </si>
  <si>
    <t>지원금수익</t>
  </si>
  <si>
    <t>지원금사업비</t>
  </si>
  <si>
    <t>간접비수익</t>
  </si>
  <si>
    <t>간접비사업비</t>
  </si>
  <si>
    <t>전입및기부금수익</t>
  </si>
  <si>
    <t>일반관리비</t>
  </si>
  <si>
    <t>운영외수익</t>
  </si>
  <si>
    <t>운영외비용</t>
  </si>
  <si>
    <t>학교회계전출금</t>
  </si>
  <si>
    <t>당기운영차손익</t>
  </si>
  <si>
    <t>수  익  총  계</t>
  </si>
  <si>
    <t>비  용  총  계</t>
  </si>
  <si>
    <t>운영수익</t>
  </si>
  <si>
    <t>운영비용</t>
  </si>
  <si>
    <t>연구수익</t>
  </si>
  <si>
    <t>산학협력연구비</t>
  </si>
  <si>
    <t>정부연구수익</t>
  </si>
  <si>
    <t>인건비</t>
  </si>
  <si>
    <t>산업체연구수익</t>
  </si>
  <si>
    <t>학생인건비</t>
  </si>
  <si>
    <t>연구장비재료비</t>
  </si>
  <si>
    <t>연구활동비</t>
  </si>
  <si>
    <t>연구과제추진비</t>
  </si>
  <si>
    <t>연구수당</t>
  </si>
  <si>
    <t>위탁연구개발비</t>
  </si>
  <si>
    <t>교육운영수익</t>
  </si>
  <si>
    <t>교육운영비</t>
  </si>
  <si>
    <t>교육과정개발비</t>
  </si>
  <si>
    <t>장학금</t>
  </si>
  <si>
    <t>실험실습비</t>
  </si>
  <si>
    <t>기타교육운영비</t>
  </si>
  <si>
    <t>지식재산권수익</t>
  </si>
  <si>
    <t>지식재산권비용</t>
  </si>
  <si>
    <t>지식식재산권실시수익</t>
  </si>
  <si>
    <t>지식재산권실시양도비</t>
  </si>
  <si>
    <t>지식재산권양도수익</t>
  </si>
  <si>
    <t>산학협력보상금</t>
  </si>
  <si>
    <t>설비자산사용료수익</t>
  </si>
  <si>
    <t>학교시설사용료</t>
  </si>
  <si>
    <t>임대료수익</t>
  </si>
  <si>
    <t>기타산학협력수익</t>
  </si>
  <si>
    <t>기타산학협력비</t>
  </si>
  <si>
    <t>연구비</t>
  </si>
  <si>
    <t>기타지원금수익</t>
  </si>
  <si>
    <t>기타지원금사업비</t>
  </si>
  <si>
    <t>인력지원비</t>
  </si>
  <si>
    <t>산학협력연구수익</t>
  </si>
  <si>
    <t>연구개발능률성과급</t>
  </si>
  <si>
    <t>연구지원비</t>
  </si>
  <si>
    <t>기관공통지원경비</t>
  </si>
  <si>
    <t>사업단또는연구단운영비</t>
  </si>
  <si>
    <t>연구실안전관리비</t>
  </si>
  <si>
    <t>연구보안관리비</t>
  </si>
  <si>
    <t>연구윤리활동비</t>
  </si>
  <si>
    <t>연구개발준비금</t>
  </si>
  <si>
    <t>대학연구활동지원금</t>
  </si>
  <si>
    <t>대학기반시설및장비운영비</t>
  </si>
  <si>
    <t>성과활용지원비</t>
  </si>
  <si>
    <t>과학문화활동비</t>
  </si>
  <si>
    <t>지식재산권출원등록비</t>
  </si>
  <si>
    <t>기타지원비</t>
  </si>
  <si>
    <t>전입금수익</t>
  </si>
  <si>
    <t>학교법인전입금</t>
  </si>
  <si>
    <t>학교회계전입금</t>
  </si>
  <si>
    <t>감가상각비</t>
  </si>
  <si>
    <t>학교기업전입금</t>
  </si>
  <si>
    <t>무형자산상각비</t>
  </si>
  <si>
    <t>기타전입금</t>
  </si>
  <si>
    <t>대손상각비</t>
  </si>
  <si>
    <t>기부금수익</t>
  </si>
  <si>
    <t>일반제경비</t>
  </si>
  <si>
    <t>일반기부금</t>
  </si>
  <si>
    <t>지정기부금</t>
  </si>
  <si>
    <t>현물기부금</t>
  </si>
  <si>
    <t>이자수익</t>
  </si>
  <si>
    <t>유가증권처분손실</t>
  </si>
  <si>
    <t>배당금수익</t>
  </si>
  <si>
    <t>유가증권평가손실</t>
  </si>
  <si>
    <t>유가증권평가이익</t>
  </si>
  <si>
    <t>외환차손</t>
  </si>
  <si>
    <t>유가증권처분이익</t>
  </si>
  <si>
    <t>외화환산손실</t>
  </si>
  <si>
    <t>외환차익</t>
  </si>
  <si>
    <t>유형자산처분손실</t>
  </si>
  <si>
    <t>외화환산이익</t>
  </si>
  <si>
    <t>전기오류수정손실</t>
  </si>
  <si>
    <t>유형자산처분이익</t>
  </si>
  <si>
    <t>고유목적사업준비금전입액</t>
  </si>
  <si>
    <t>대손충당금환입</t>
  </si>
  <si>
    <t>기타운영외비용</t>
  </si>
  <si>
    <t>전기오류수정이익</t>
  </si>
  <si>
    <t>고유목적사업준비금환입액</t>
  </si>
  <si>
    <t>기타운영외수익</t>
  </si>
  <si>
    <t>운영수익 총계</t>
  </si>
  <si>
    <t>비 용 총 계</t>
  </si>
  <si>
    <t>강원대학교산학협력단 2013년 결산서(BR미디어)</t>
  </si>
  <si>
    <t>자  금  수  입</t>
  </si>
  <si>
    <t>목</t>
  </si>
  <si>
    <t>세목</t>
  </si>
  <si>
    <t>현금유입액</t>
  </si>
  <si>
    <t>현금유출액</t>
  </si>
  <si>
    <t>현금의증감</t>
  </si>
  <si>
    <t>기초의현금</t>
  </si>
  <si>
    <t>기말의현금</t>
  </si>
  <si>
    <t>운영활동으로인한현금유입액</t>
  </si>
  <si>
    <t>산학협력수익현금유입액</t>
  </si>
  <si>
    <t>지식재산권실시수익</t>
  </si>
  <si>
    <t>지원금수익현금유입액</t>
  </si>
  <si>
    <t>간접비수익현금유입액</t>
  </si>
  <si>
    <t>전입및기부금수익현금유입액</t>
  </si>
  <si>
    <t>운영외수익현금유입액</t>
  </si>
  <si>
    <t>투자활동으로인한현금유입액</t>
  </si>
  <si>
    <t>투자자산수입</t>
  </si>
  <si>
    <t>장기금융상품인출</t>
  </si>
  <si>
    <t>장기투자금융자산매각대</t>
  </si>
  <si>
    <t>출자금회수</t>
  </si>
  <si>
    <t>기타투자자산수입</t>
  </si>
  <si>
    <t>유형자산매각대</t>
  </si>
  <si>
    <t>토지매각대</t>
  </si>
  <si>
    <t>건물매각대</t>
  </si>
  <si>
    <t>구축물매각대</t>
  </si>
  <si>
    <t>기계기구매각대</t>
  </si>
  <si>
    <t>집기비품매각대</t>
  </si>
  <si>
    <t>차량운반구매각대</t>
  </si>
  <si>
    <t>기타유형자산매각대</t>
  </si>
  <si>
    <t>무형자산매각대</t>
  </si>
  <si>
    <t>지식재산권매각대</t>
  </si>
  <si>
    <t>개발비매각대</t>
  </si>
  <si>
    <t>기타무형자산매각대</t>
  </si>
  <si>
    <t>기타비유동자산수입</t>
  </si>
  <si>
    <t>연구기금인출수입</t>
  </si>
  <si>
    <t>건축기금인출수입</t>
  </si>
  <si>
    <t>장학기금인출수입</t>
  </si>
  <si>
    <t>기타기금인출수입</t>
  </si>
  <si>
    <t>보증금수입</t>
  </si>
  <si>
    <t>재무활동으로인한현금유입액</t>
  </si>
  <si>
    <t>부채의차입</t>
  </si>
  <si>
    <t>임대보증금증가</t>
  </si>
  <si>
    <t>기타비유동부채증가</t>
  </si>
  <si>
    <t>기본금조달</t>
  </si>
  <si>
    <t>출연기본금증가</t>
  </si>
  <si>
    <t>운영활동으로인한현금유출액</t>
  </si>
  <si>
    <t>산학협력비현금유출액</t>
  </si>
  <si>
    <t>지원금사업비현금유출액</t>
  </si>
  <si>
    <t>간접비사업비현금유출액</t>
  </si>
  <si>
    <t>일반관리비현금유출액</t>
  </si>
  <si>
    <t>운영외비용비현금유출액</t>
  </si>
  <si>
    <t>학교회계전출금현금유출액</t>
  </si>
  <si>
    <t>투자활동으로인한현금유출액</t>
  </si>
  <si>
    <t>투자자산지출</t>
  </si>
  <si>
    <t>장기금융상품증가</t>
  </si>
  <si>
    <t>장기투자금융자산취득지출</t>
  </si>
  <si>
    <t>출자금투자지출</t>
  </si>
  <si>
    <t>기타투자자산투자지출</t>
  </si>
  <si>
    <t>유형자산취득지출</t>
  </si>
  <si>
    <t>토지취득</t>
  </si>
  <si>
    <t>건물취득</t>
  </si>
  <si>
    <t>구축물취득</t>
  </si>
  <si>
    <t>기계기구취득</t>
  </si>
  <si>
    <t>집기비품취득</t>
  </si>
  <si>
    <t>차량운반구취득</t>
  </si>
  <si>
    <t>기타유형자산취득</t>
  </si>
  <si>
    <t>무형자산취득지출</t>
  </si>
  <si>
    <t>지식재산권취득</t>
  </si>
  <si>
    <t>개발비취득</t>
  </si>
  <si>
    <t>기타무형자산취득</t>
  </si>
  <si>
    <t>기타비유동자산지출</t>
  </si>
  <si>
    <t>연구기금적립지출</t>
  </si>
  <si>
    <t>건축기금적립지출</t>
  </si>
  <si>
    <t>장학기금적립지출</t>
  </si>
  <si>
    <t>기타기금적립지출</t>
  </si>
  <si>
    <t>보증금지출</t>
  </si>
  <si>
    <t>재무활동으로인한현금유출액</t>
  </si>
  <si>
    <t>부채의상환</t>
  </si>
  <si>
    <t>임대보증금감소</t>
  </si>
  <si>
    <t>기타비유동자산부채감소</t>
  </si>
  <si>
    <t>기본금반환</t>
  </si>
  <si>
    <t>출연기본금감소</t>
  </si>
  <si>
    <t>현금흐름표</t>
  </si>
  <si>
    <t>재무상태표</t>
  </si>
  <si>
    <t>운영계산서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</si>
</sst>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</numFmts>
  <fonts count="45">
    <font>
      <sz val="11"/>
      <name val="돋움"/>
      <family val="3"/>
    </font>
    <font>
      <b/>
      <sz val="16"/>
      <name val="굴림"/>
      <family val="3"/>
    </font>
    <font>
      <sz val="8"/>
      <name val="돋움"/>
      <family val="3"/>
    </font>
    <font>
      <sz val="9"/>
      <name val="굴림"/>
      <family val="3"/>
    </font>
    <font>
      <b/>
      <sz val="12"/>
      <name val="굴림"/>
      <family val="3"/>
    </font>
    <font>
      <b/>
      <sz val="9"/>
      <name val="굴림"/>
      <family val="3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.4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.45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.4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.45"/>
      <color theme="10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</cellStyleXfs>
  <cellXfs count="247">
    <xf numFmtId="0" fontId="0" fillId="0" borderId="0" xfId="0" applyAlignment="1">
      <alignment vertical="center"/>
    </xf>
    <xf numFmtId="41" fontId="3" fillId="0" borderId="0" xfId="48" applyFont="1" applyAlignment="1" applyProtection="1">
      <alignment horizontal="left" vertical="center"/>
      <protection hidden="1"/>
    </xf>
    <xf numFmtId="41" fontId="1" fillId="0" borderId="0" xfId="48" applyFont="1" applyAlignment="1" applyProtection="1">
      <alignment horizontal="left" vertical="center"/>
      <protection hidden="1"/>
    </xf>
    <xf numFmtId="41" fontId="4" fillId="0" borderId="0" xfId="48" applyFont="1" applyAlignment="1" applyProtection="1">
      <alignment horizontal="left" vertical="center"/>
      <protection hidden="1"/>
    </xf>
    <xf numFmtId="41" fontId="3" fillId="0" borderId="0" xfId="48" applyFont="1" applyAlignment="1" applyProtection="1">
      <alignment horizontal="right" vertical="center"/>
      <protection hidden="1"/>
    </xf>
    <xf numFmtId="41" fontId="5" fillId="33" borderId="10" xfId="48" applyFont="1" applyFill="1" applyBorder="1" applyAlignment="1" applyProtection="1">
      <alignment horizontal="center" vertical="center"/>
      <protection hidden="1"/>
    </xf>
    <xf numFmtId="41" fontId="5" fillId="33" borderId="11" xfId="48" applyFont="1" applyFill="1" applyBorder="1" applyAlignment="1" applyProtection="1">
      <alignment horizontal="center" vertical="center"/>
      <protection hidden="1"/>
    </xf>
    <xf numFmtId="41" fontId="5" fillId="33" borderId="12" xfId="48" applyFont="1" applyFill="1" applyBorder="1" applyAlignment="1" applyProtection="1">
      <alignment horizontal="center" vertical="center"/>
      <protection hidden="1"/>
    </xf>
    <xf numFmtId="41" fontId="5" fillId="33" borderId="13" xfId="48" applyFont="1" applyFill="1" applyBorder="1" applyAlignment="1" applyProtection="1">
      <alignment horizontal="center" vertical="center"/>
      <protection hidden="1"/>
    </xf>
    <xf numFmtId="41" fontId="5" fillId="33" borderId="14" xfId="48" applyFont="1" applyFill="1" applyBorder="1" applyAlignment="1" applyProtection="1">
      <alignment horizontal="left" vertical="center"/>
      <protection hidden="1"/>
    </xf>
    <xf numFmtId="41" fontId="5" fillId="33" borderId="13" xfId="48" applyFont="1" applyFill="1" applyBorder="1" applyAlignment="1" applyProtection="1">
      <alignment horizontal="centerContinuous" vertical="center"/>
      <protection hidden="1"/>
    </xf>
    <xf numFmtId="41" fontId="5" fillId="33" borderId="13" xfId="48" applyFont="1" applyFill="1" applyBorder="1" applyAlignment="1" applyProtection="1">
      <alignment horizontal="left" vertical="center"/>
      <protection hidden="1"/>
    </xf>
    <xf numFmtId="41" fontId="3" fillId="0" borderId="13" xfId="48" applyFont="1" applyBorder="1" applyAlignment="1" applyProtection="1">
      <alignment horizontal="left" vertical="center"/>
      <protection hidden="1"/>
    </xf>
    <xf numFmtId="41" fontId="5" fillId="34" borderId="13" xfId="48" applyFont="1" applyFill="1" applyBorder="1" applyAlignment="1" applyProtection="1">
      <alignment horizontal="left" vertical="center"/>
      <protection hidden="1"/>
    </xf>
    <xf numFmtId="41" fontId="3" fillId="0" borderId="15" xfId="48" applyFont="1" applyBorder="1" applyAlignment="1" applyProtection="1">
      <alignment horizontal="left" vertical="center"/>
      <protection hidden="1"/>
    </xf>
    <xf numFmtId="41" fontId="3" fillId="0" borderId="0" xfId="48" applyFont="1" applyBorder="1" applyAlignment="1" applyProtection="1">
      <alignment horizontal="left" vertical="center"/>
      <protection hidden="1"/>
    </xf>
    <xf numFmtId="41" fontId="3" fillId="0" borderId="16" xfId="48" applyFont="1" applyBorder="1" applyAlignment="1" applyProtection="1">
      <alignment horizontal="left" vertical="center"/>
      <protection hidden="1"/>
    </xf>
    <xf numFmtId="41" fontId="5" fillId="0" borderId="0" xfId="48" applyFont="1" applyAlignment="1" applyProtection="1">
      <alignment horizontal="left" vertical="center"/>
      <protection hidden="1"/>
    </xf>
    <xf numFmtId="41" fontId="3" fillId="0" borderId="17" xfId="48" applyFont="1" applyBorder="1" applyAlignment="1" applyProtection="1">
      <alignment horizontal="left" vertical="center"/>
      <protection hidden="1"/>
    </xf>
    <xf numFmtId="41" fontId="3" fillId="0" borderId="18" xfId="48" applyFont="1" applyBorder="1" applyAlignment="1" applyProtection="1">
      <alignment horizontal="left" vertical="center"/>
      <protection hidden="1"/>
    </xf>
    <xf numFmtId="41" fontId="3" fillId="0" borderId="19" xfId="48" applyFont="1" applyBorder="1" applyAlignment="1" applyProtection="1">
      <alignment horizontal="left" vertical="center"/>
      <protection hidden="1"/>
    </xf>
    <xf numFmtId="176" fontId="3" fillId="0" borderId="0" xfId="48" applyNumberFormat="1" applyFont="1" applyAlignment="1" applyProtection="1">
      <alignment horizontal="left" vertical="center"/>
      <protection hidden="1"/>
    </xf>
    <xf numFmtId="41" fontId="5" fillId="0" borderId="13" xfId="48" applyFont="1" applyFill="1" applyBorder="1" applyAlignment="1" applyProtection="1">
      <alignment horizontal="left" vertical="center"/>
      <protection hidden="1"/>
    </xf>
    <xf numFmtId="41" fontId="5" fillId="0" borderId="13" xfId="48" applyFont="1" applyFill="1" applyBorder="1" applyAlignment="1" applyProtection="1">
      <alignment horizontal="center" vertical="center"/>
      <protection hidden="1"/>
    </xf>
    <xf numFmtId="41" fontId="3" fillId="0" borderId="0" xfId="48" applyFont="1" applyFill="1" applyAlignment="1" applyProtection="1">
      <alignment horizontal="left" vertical="center"/>
      <protection hidden="1"/>
    </xf>
    <xf numFmtId="41" fontId="5" fillId="0" borderId="20" xfId="48" applyFont="1" applyFill="1" applyBorder="1" applyAlignment="1" applyProtection="1">
      <alignment horizontal="left" vertical="center"/>
      <protection hidden="1"/>
    </xf>
    <xf numFmtId="41" fontId="3" fillId="0" borderId="20" xfId="48" applyFont="1" applyBorder="1" applyAlignment="1" applyProtection="1">
      <alignment horizontal="left" vertical="center"/>
      <protection hidden="1"/>
    </xf>
    <xf numFmtId="177" fontId="5" fillId="33" borderId="21" xfId="48" applyNumberFormat="1" applyFont="1" applyFill="1" applyBorder="1" applyAlignment="1" applyProtection="1">
      <alignment horizontal="right" vertical="center"/>
      <protection hidden="1"/>
    </xf>
    <xf numFmtId="177" fontId="5" fillId="33" borderId="11" xfId="48" applyNumberFormat="1" applyFont="1" applyFill="1" applyBorder="1" applyAlignment="1" applyProtection="1">
      <alignment horizontal="right" vertical="center"/>
      <protection hidden="1"/>
    </xf>
    <xf numFmtId="177" fontId="5" fillId="34" borderId="11" xfId="48" applyNumberFormat="1" applyFont="1" applyFill="1" applyBorder="1" applyAlignment="1" applyProtection="1">
      <alignment horizontal="right" vertical="center"/>
      <protection hidden="1"/>
    </xf>
    <xf numFmtId="177" fontId="3" fillId="0" borderId="22" xfId="48" applyNumberFormat="1" applyFont="1" applyBorder="1" applyAlignment="1" applyProtection="1">
      <alignment horizontal="right" vertical="center"/>
      <protection locked="0"/>
    </xf>
    <xf numFmtId="177" fontId="3" fillId="0" borderId="23" xfId="48" applyNumberFormat="1" applyFont="1" applyBorder="1" applyAlignment="1" applyProtection="1">
      <alignment horizontal="right" vertical="center"/>
      <protection hidden="1"/>
    </xf>
    <xf numFmtId="177" fontId="3" fillId="0" borderId="22" xfId="48" applyNumberFormat="1" applyFont="1" applyBorder="1" applyAlignment="1" applyProtection="1">
      <alignment horizontal="right" vertical="center"/>
      <protection hidden="1"/>
    </xf>
    <xf numFmtId="177" fontId="3" fillId="0" borderId="24" xfId="48" applyNumberFormat="1" applyFont="1" applyBorder="1" applyAlignment="1" applyProtection="1">
      <alignment horizontal="right" vertical="center"/>
      <protection hidden="1"/>
    </xf>
    <xf numFmtId="177" fontId="5" fillId="33" borderId="25" xfId="48" applyNumberFormat="1" applyFont="1" applyFill="1" applyBorder="1" applyAlignment="1" applyProtection="1">
      <alignment horizontal="right" vertical="center"/>
      <protection hidden="1"/>
    </xf>
    <xf numFmtId="177" fontId="5" fillId="33" borderId="26" xfId="48" applyNumberFormat="1" applyFont="1" applyFill="1" applyBorder="1" applyAlignment="1" applyProtection="1">
      <alignment horizontal="right" vertical="center"/>
      <protection hidden="1"/>
    </xf>
    <xf numFmtId="177" fontId="5" fillId="33" borderId="27" xfId="48" applyNumberFormat="1" applyFont="1" applyFill="1" applyBorder="1" applyAlignment="1" applyProtection="1">
      <alignment horizontal="right" vertical="center"/>
      <protection hidden="1"/>
    </xf>
    <xf numFmtId="177" fontId="5" fillId="33" borderId="28" xfId="48" applyNumberFormat="1" applyFont="1" applyFill="1" applyBorder="1" applyAlignment="1" applyProtection="1">
      <alignment horizontal="right" vertical="center"/>
      <protection hidden="1"/>
    </xf>
    <xf numFmtId="177" fontId="5" fillId="33" borderId="29" xfId="48" applyNumberFormat="1" applyFont="1" applyFill="1" applyBorder="1" applyAlignment="1" applyProtection="1">
      <alignment horizontal="right" vertical="center"/>
      <protection hidden="1"/>
    </xf>
    <xf numFmtId="177" fontId="5" fillId="33" borderId="14" xfId="48" applyNumberFormat="1" applyFont="1" applyFill="1" applyBorder="1" applyAlignment="1" applyProtection="1">
      <alignment horizontal="right" vertical="center"/>
      <protection hidden="1"/>
    </xf>
    <xf numFmtId="177" fontId="5" fillId="33" borderId="30" xfId="48" applyNumberFormat="1" applyFont="1" applyFill="1" applyBorder="1" applyAlignment="1" applyProtection="1">
      <alignment horizontal="right" vertical="center"/>
      <protection hidden="1"/>
    </xf>
    <xf numFmtId="177" fontId="3" fillId="0" borderId="13" xfId="48" applyNumberFormat="1" applyFont="1" applyBorder="1" applyAlignment="1" applyProtection="1">
      <alignment horizontal="right" vertical="center"/>
      <protection hidden="1"/>
    </xf>
    <xf numFmtId="41" fontId="5" fillId="0" borderId="0" xfId="48" applyFont="1" applyBorder="1" applyAlignment="1" applyProtection="1">
      <alignment horizontal="left" vertical="center"/>
      <protection hidden="1"/>
    </xf>
    <xf numFmtId="41" fontId="5" fillId="33" borderId="31" xfId="48" applyFont="1" applyFill="1" applyBorder="1" applyAlignment="1" applyProtection="1">
      <alignment horizontal="center" vertical="center"/>
      <protection hidden="1"/>
    </xf>
    <xf numFmtId="177" fontId="5" fillId="33" borderId="32" xfId="48" applyNumberFormat="1" applyFont="1" applyFill="1" applyBorder="1" applyAlignment="1" applyProtection="1">
      <alignment horizontal="right" vertical="center"/>
      <protection hidden="1"/>
    </xf>
    <xf numFmtId="177" fontId="5" fillId="33" borderId="33" xfId="48" applyNumberFormat="1" applyFont="1" applyFill="1" applyBorder="1" applyAlignment="1" applyProtection="1">
      <alignment horizontal="right" vertical="center"/>
      <protection hidden="1"/>
    </xf>
    <xf numFmtId="177" fontId="5" fillId="33" borderId="34" xfId="48" applyNumberFormat="1" applyFont="1" applyFill="1" applyBorder="1" applyAlignment="1" applyProtection="1">
      <alignment horizontal="right" vertical="center"/>
      <protection hidden="1"/>
    </xf>
    <xf numFmtId="177" fontId="3" fillId="0" borderId="25" xfId="48" applyNumberFormat="1" applyFont="1" applyBorder="1" applyAlignment="1" applyProtection="1">
      <alignment horizontal="right" vertical="center"/>
      <protection hidden="1"/>
    </xf>
    <xf numFmtId="177" fontId="5" fillId="34" borderId="25" xfId="48" applyNumberFormat="1" applyFont="1" applyFill="1" applyBorder="1" applyAlignment="1" applyProtection="1">
      <alignment horizontal="right" vertical="center"/>
      <protection hidden="1"/>
    </xf>
    <xf numFmtId="177" fontId="3" fillId="0" borderId="23" xfId="48" applyNumberFormat="1" applyFont="1" applyBorder="1" applyAlignment="1" applyProtection="1">
      <alignment horizontal="right" vertical="center"/>
      <protection locked="0"/>
    </xf>
    <xf numFmtId="177" fontId="3" fillId="0" borderId="22" xfId="48" applyNumberFormat="1" applyFont="1" applyFill="1" applyBorder="1" applyAlignment="1" applyProtection="1">
      <alignment horizontal="right" vertical="center"/>
      <protection locked="0"/>
    </xf>
    <xf numFmtId="41" fontId="5" fillId="0" borderId="0" xfId="48" applyFont="1" applyFill="1" applyBorder="1" applyAlignment="1" applyProtection="1">
      <alignment horizontal="left" vertical="center"/>
      <protection hidden="1"/>
    </xf>
    <xf numFmtId="41" fontId="5" fillId="33" borderId="35" xfId="48" applyFont="1" applyFill="1" applyBorder="1" applyAlignment="1" applyProtection="1">
      <alignment horizontal="centerContinuous" vertical="center"/>
      <protection hidden="1"/>
    </xf>
    <xf numFmtId="41" fontId="5" fillId="33" borderId="36" xfId="48" applyFont="1" applyFill="1" applyBorder="1" applyAlignment="1" applyProtection="1">
      <alignment horizontal="centerContinuous" vertical="center"/>
      <protection hidden="1"/>
    </xf>
    <xf numFmtId="41" fontId="5" fillId="33" borderId="37" xfId="48" applyFont="1" applyFill="1" applyBorder="1" applyAlignment="1" applyProtection="1">
      <alignment horizontal="centerContinuous" vertical="center"/>
      <protection hidden="1"/>
    </xf>
    <xf numFmtId="41" fontId="5" fillId="33" borderId="38" xfId="48" applyFont="1" applyFill="1" applyBorder="1" applyAlignment="1" applyProtection="1">
      <alignment horizontal="center" vertical="center"/>
      <protection hidden="1"/>
    </xf>
    <xf numFmtId="41" fontId="5" fillId="33" borderId="39" xfId="48" applyFont="1" applyFill="1" applyBorder="1" applyAlignment="1" applyProtection="1">
      <alignment horizontal="center" vertical="center"/>
      <protection hidden="1"/>
    </xf>
    <xf numFmtId="177" fontId="5" fillId="33" borderId="40" xfId="48" applyNumberFormat="1" applyFont="1" applyFill="1" applyBorder="1" applyAlignment="1" applyProtection="1">
      <alignment horizontal="right" vertical="center"/>
      <protection hidden="1"/>
    </xf>
    <xf numFmtId="41" fontId="5" fillId="33" borderId="41" xfId="48" applyFont="1" applyFill="1" applyBorder="1" applyAlignment="1" applyProtection="1">
      <alignment horizontal="left" vertical="center"/>
      <protection hidden="1"/>
    </xf>
    <xf numFmtId="177" fontId="5" fillId="33" borderId="42" xfId="48" applyNumberFormat="1" applyFont="1" applyFill="1" applyBorder="1" applyAlignment="1" applyProtection="1">
      <alignment horizontal="right" vertical="center"/>
      <protection hidden="1"/>
    </xf>
    <xf numFmtId="41" fontId="5" fillId="33" borderId="43" xfId="48" applyFont="1" applyFill="1" applyBorder="1" applyAlignment="1" applyProtection="1">
      <alignment horizontal="centerContinuous" vertical="center"/>
      <protection hidden="1"/>
    </xf>
    <xf numFmtId="177" fontId="5" fillId="33" borderId="39" xfId="48" applyNumberFormat="1" applyFont="1" applyFill="1" applyBorder="1" applyAlignment="1" applyProtection="1">
      <alignment horizontal="right" vertical="center"/>
      <protection hidden="1"/>
    </xf>
    <xf numFmtId="41" fontId="3" fillId="0" borderId="44" xfId="48" applyFont="1" applyBorder="1" applyAlignment="1" applyProtection="1">
      <alignment horizontal="left" vertical="center"/>
      <protection hidden="1"/>
    </xf>
    <xf numFmtId="177" fontId="3" fillId="0" borderId="45" xfId="48" applyNumberFormat="1" applyFont="1" applyBorder="1" applyAlignment="1" applyProtection="1">
      <alignment horizontal="right" vertical="center"/>
      <protection hidden="1"/>
    </xf>
    <xf numFmtId="177" fontId="5" fillId="33" borderId="45" xfId="48" applyNumberFormat="1" applyFont="1" applyFill="1" applyBorder="1" applyAlignment="1" applyProtection="1">
      <alignment horizontal="right" vertical="center"/>
      <protection hidden="1"/>
    </xf>
    <xf numFmtId="177" fontId="5" fillId="34" borderId="46" xfId="48" applyNumberFormat="1" applyFont="1" applyFill="1" applyBorder="1" applyAlignment="1" applyProtection="1">
      <alignment horizontal="right" vertical="center"/>
      <protection hidden="1"/>
    </xf>
    <xf numFmtId="41" fontId="5" fillId="33" borderId="47" xfId="48" applyFont="1" applyFill="1" applyBorder="1" applyAlignment="1" applyProtection="1">
      <alignment horizontal="center" vertical="center"/>
      <protection hidden="1"/>
    </xf>
    <xf numFmtId="41" fontId="5" fillId="33" borderId="48" xfId="48" applyFont="1" applyFill="1" applyBorder="1" applyAlignment="1" applyProtection="1">
      <alignment horizontal="centerContinuous" vertical="center"/>
      <protection hidden="1"/>
    </xf>
    <xf numFmtId="177" fontId="3" fillId="0" borderId="49" xfId="48" applyNumberFormat="1" applyFont="1" applyBorder="1" applyAlignment="1" applyProtection="1">
      <alignment horizontal="right" vertical="center"/>
      <protection hidden="1"/>
    </xf>
    <xf numFmtId="177" fontId="3" fillId="0" borderId="50" xfId="48" applyNumberFormat="1" applyFont="1" applyBorder="1" applyAlignment="1" applyProtection="1">
      <alignment horizontal="right" vertical="center"/>
      <protection hidden="1"/>
    </xf>
    <xf numFmtId="177" fontId="5" fillId="33" borderId="22" xfId="48" applyNumberFormat="1" applyFont="1" applyFill="1" applyBorder="1" applyAlignment="1" applyProtection="1">
      <alignment horizontal="right" vertical="center"/>
      <protection hidden="1"/>
    </xf>
    <xf numFmtId="177" fontId="5" fillId="33" borderId="50" xfId="48" applyNumberFormat="1" applyFont="1" applyFill="1" applyBorder="1" applyAlignment="1" applyProtection="1">
      <alignment horizontal="right" vertical="center"/>
      <protection hidden="1"/>
    </xf>
    <xf numFmtId="177" fontId="5" fillId="34" borderId="51" xfId="48" applyNumberFormat="1" applyFont="1" applyFill="1" applyBorder="1" applyAlignment="1" applyProtection="1">
      <alignment horizontal="right" vertical="center"/>
      <protection hidden="1"/>
    </xf>
    <xf numFmtId="177" fontId="5" fillId="34" borderId="39" xfId="48" applyNumberFormat="1" applyFont="1" applyFill="1" applyBorder="1" applyAlignment="1" applyProtection="1">
      <alignment horizontal="right" vertical="center"/>
      <protection hidden="1"/>
    </xf>
    <xf numFmtId="177" fontId="5" fillId="35" borderId="11" xfId="48" applyNumberFormat="1" applyFont="1" applyFill="1" applyBorder="1" applyAlignment="1" applyProtection="1">
      <alignment horizontal="right" vertical="center"/>
      <protection hidden="1"/>
    </xf>
    <xf numFmtId="177" fontId="5" fillId="35" borderId="39" xfId="48" applyNumberFormat="1" applyFont="1" applyFill="1" applyBorder="1" applyAlignment="1" applyProtection="1">
      <alignment horizontal="right" vertical="center"/>
      <protection hidden="1"/>
    </xf>
    <xf numFmtId="41" fontId="5" fillId="0" borderId="43" xfId="48" applyFont="1" applyFill="1" applyBorder="1" applyAlignment="1" applyProtection="1">
      <alignment horizontal="left" vertical="center"/>
      <protection hidden="1"/>
    </xf>
    <xf numFmtId="41" fontId="3" fillId="0" borderId="43" xfId="48" applyFont="1" applyBorder="1" applyAlignment="1" applyProtection="1">
      <alignment horizontal="left" vertical="center"/>
      <protection hidden="1"/>
    </xf>
    <xf numFmtId="177" fontId="5" fillId="36" borderId="11" xfId="48" applyNumberFormat="1" applyFont="1" applyFill="1" applyBorder="1" applyAlignment="1" applyProtection="1">
      <alignment horizontal="right" vertical="center"/>
      <protection hidden="1"/>
    </xf>
    <xf numFmtId="177" fontId="3" fillId="0" borderId="11" xfId="48" applyNumberFormat="1" applyFont="1" applyFill="1" applyBorder="1" applyAlignment="1" applyProtection="1">
      <alignment horizontal="right" vertical="center"/>
      <protection locked="0"/>
    </xf>
    <xf numFmtId="177" fontId="3" fillId="0" borderId="11" xfId="48" applyNumberFormat="1" applyFont="1" applyBorder="1" applyAlignment="1" applyProtection="1">
      <alignment horizontal="right" vertical="center"/>
      <protection locked="0"/>
    </xf>
    <xf numFmtId="177" fontId="3" fillId="35" borderId="11" xfId="48" applyNumberFormat="1" applyFont="1" applyFill="1" applyBorder="1" applyAlignment="1" applyProtection="1">
      <alignment horizontal="right" vertical="center"/>
      <protection locked="0"/>
    </xf>
    <xf numFmtId="177" fontId="3" fillId="35" borderId="39" xfId="48" applyNumberFormat="1" applyFont="1" applyFill="1" applyBorder="1" applyAlignment="1" applyProtection="1">
      <alignment horizontal="right" vertical="center"/>
      <protection hidden="1"/>
    </xf>
    <xf numFmtId="177" fontId="3" fillId="0" borderId="11" xfId="48" applyNumberFormat="1" applyFont="1" applyBorder="1" applyAlignment="1" applyProtection="1">
      <alignment horizontal="right" vertical="center"/>
      <protection hidden="1"/>
    </xf>
    <xf numFmtId="41" fontId="5" fillId="34" borderId="52" xfId="48" applyFont="1" applyFill="1" applyBorder="1" applyAlignment="1" applyProtection="1">
      <alignment horizontal="centerContinuous" vertical="center"/>
      <protection hidden="1"/>
    </xf>
    <xf numFmtId="41" fontId="5" fillId="34" borderId="53" xfId="48" applyFont="1" applyFill="1" applyBorder="1" applyAlignment="1" applyProtection="1">
      <alignment horizontal="centerContinuous" vertical="center"/>
      <protection hidden="1"/>
    </xf>
    <xf numFmtId="177" fontId="5" fillId="34" borderId="54" xfId="48" applyNumberFormat="1" applyFont="1" applyFill="1" applyBorder="1" applyAlignment="1" applyProtection="1">
      <alignment horizontal="right" vertical="center"/>
      <protection hidden="1"/>
    </xf>
    <xf numFmtId="177" fontId="5" fillId="34" borderId="55" xfId="48" applyNumberFormat="1" applyFont="1" applyFill="1" applyBorder="1" applyAlignment="1" applyProtection="1">
      <alignment horizontal="right" vertical="center"/>
      <protection hidden="1"/>
    </xf>
    <xf numFmtId="41" fontId="3" fillId="0" borderId="56" xfId="48" applyFont="1" applyBorder="1" applyAlignment="1" applyProtection="1">
      <alignment horizontal="left" vertical="center"/>
      <protection hidden="1"/>
    </xf>
    <xf numFmtId="177" fontId="3" fillId="0" borderId="21" xfId="48" applyNumberFormat="1" applyFont="1" applyFill="1" applyBorder="1" applyAlignment="1" applyProtection="1">
      <alignment horizontal="right" vertical="center"/>
      <protection locked="0"/>
    </xf>
    <xf numFmtId="41" fontId="3" fillId="0" borderId="57" xfId="48" applyFont="1" applyBorder="1" applyAlignment="1" applyProtection="1">
      <alignment horizontal="left" vertical="center"/>
      <protection hidden="1"/>
    </xf>
    <xf numFmtId="177" fontId="3" fillId="0" borderId="24" xfId="48" applyNumberFormat="1" applyFont="1" applyFill="1" applyBorder="1" applyAlignment="1" applyProtection="1">
      <alignment horizontal="right" vertical="center"/>
      <protection locked="0"/>
    </xf>
    <xf numFmtId="177" fontId="3" fillId="0" borderId="21" xfId="48" applyNumberFormat="1" applyFont="1" applyBorder="1" applyAlignment="1" applyProtection="1">
      <alignment horizontal="right" vertical="center"/>
      <protection locked="0"/>
    </xf>
    <xf numFmtId="177" fontId="3" fillId="0" borderId="24" xfId="48" applyNumberFormat="1" applyFont="1" applyBorder="1" applyAlignment="1" applyProtection="1">
      <alignment horizontal="right" vertical="center"/>
      <protection locked="0"/>
    </xf>
    <xf numFmtId="41" fontId="3" fillId="0" borderId="58" xfId="48" applyFont="1" applyBorder="1" applyAlignment="1" applyProtection="1">
      <alignment horizontal="left" vertical="center"/>
      <protection hidden="1"/>
    </xf>
    <xf numFmtId="41" fontId="5" fillId="0" borderId="59" xfId="48" applyFont="1" applyFill="1" applyBorder="1" applyAlignment="1" applyProtection="1">
      <alignment horizontal="left" vertical="center"/>
      <protection hidden="1"/>
    </xf>
    <xf numFmtId="41" fontId="5" fillId="0" borderId="60" xfId="48" applyFont="1" applyFill="1" applyBorder="1" applyAlignment="1" applyProtection="1">
      <alignment horizontal="left" vertical="center"/>
      <protection hidden="1"/>
    </xf>
    <xf numFmtId="41" fontId="3" fillId="0" borderId="60" xfId="48" applyFont="1" applyBorder="1" applyAlignment="1" applyProtection="1">
      <alignment horizontal="left" vertical="center"/>
      <protection hidden="1"/>
    </xf>
    <xf numFmtId="177" fontId="3" fillId="0" borderId="21" xfId="48" applyNumberFormat="1" applyFont="1" applyBorder="1" applyAlignment="1" applyProtection="1">
      <alignment horizontal="right" vertical="center"/>
      <protection hidden="1"/>
    </xf>
    <xf numFmtId="177" fontId="3" fillId="0" borderId="61" xfId="48" applyNumberFormat="1" applyFont="1" applyBorder="1" applyAlignment="1" applyProtection="1">
      <alignment horizontal="right" vertical="center"/>
      <protection hidden="1"/>
    </xf>
    <xf numFmtId="177" fontId="3" fillId="0" borderId="62" xfId="48" applyNumberFormat="1" applyFont="1" applyBorder="1" applyAlignment="1" applyProtection="1">
      <alignment horizontal="right" vertical="center"/>
      <protection hidden="1"/>
    </xf>
    <xf numFmtId="41" fontId="3" fillId="0" borderId="56" xfId="48" applyFont="1" applyFill="1" applyBorder="1" applyAlignment="1" applyProtection="1">
      <alignment horizontal="left" vertical="center"/>
      <protection hidden="1"/>
    </xf>
    <xf numFmtId="41" fontId="3" fillId="0" borderId="56" xfId="48" applyFont="1" applyBorder="1" applyAlignment="1" applyProtection="1">
      <alignment horizontal="left" vertical="center" shrinkToFit="1"/>
      <protection hidden="1"/>
    </xf>
    <xf numFmtId="41" fontId="3" fillId="0" borderId="59" xfId="48" applyFont="1" applyBorder="1" applyAlignment="1" applyProtection="1">
      <alignment horizontal="left" vertical="center"/>
      <protection hidden="1"/>
    </xf>
    <xf numFmtId="177" fontId="3" fillId="0" borderId="61" xfId="48" applyNumberFormat="1" applyFont="1" applyFill="1" applyBorder="1" applyAlignment="1" applyProtection="1">
      <alignment horizontal="right" vertical="center"/>
      <protection hidden="1"/>
    </xf>
    <xf numFmtId="177" fontId="3" fillId="0" borderId="50" xfId="48" applyNumberFormat="1" applyFont="1" applyFill="1" applyBorder="1" applyAlignment="1" applyProtection="1">
      <alignment horizontal="right" vertical="center"/>
      <protection hidden="1"/>
    </xf>
    <xf numFmtId="177" fontId="3" fillId="0" borderId="62" xfId="48" applyNumberFormat="1" applyFont="1" applyFill="1" applyBorder="1" applyAlignment="1" applyProtection="1">
      <alignment horizontal="right" vertical="center"/>
      <protection hidden="1"/>
    </xf>
    <xf numFmtId="177" fontId="5" fillId="0" borderId="11" xfId="48" applyNumberFormat="1" applyFont="1" applyFill="1" applyBorder="1" applyAlignment="1" applyProtection="1">
      <alignment horizontal="right" vertical="center"/>
      <protection hidden="1"/>
    </xf>
    <xf numFmtId="177" fontId="5" fillId="0" borderId="39" xfId="48" applyNumberFormat="1" applyFont="1" applyFill="1" applyBorder="1" applyAlignment="1" applyProtection="1">
      <alignment horizontal="right" vertical="center"/>
      <protection hidden="1"/>
    </xf>
    <xf numFmtId="177" fontId="5" fillId="28" borderId="11" xfId="48" applyNumberFormat="1" applyFont="1" applyFill="1" applyBorder="1" applyAlignment="1" applyProtection="1">
      <alignment horizontal="right" vertical="center"/>
      <protection hidden="1"/>
    </xf>
    <xf numFmtId="177" fontId="5" fillId="28" borderId="39" xfId="48" applyNumberFormat="1" applyFont="1" applyFill="1" applyBorder="1" applyAlignment="1" applyProtection="1">
      <alignment horizontal="right" vertical="center"/>
      <protection hidden="1"/>
    </xf>
    <xf numFmtId="177" fontId="3" fillId="28" borderId="11" xfId="48" applyNumberFormat="1" applyFont="1" applyFill="1" applyBorder="1" applyAlignment="1" applyProtection="1">
      <alignment horizontal="right" vertical="center"/>
      <protection locked="0"/>
    </xf>
    <xf numFmtId="177" fontId="3" fillId="28" borderId="39" xfId="48" applyNumberFormat="1" applyFont="1" applyFill="1" applyBorder="1" applyAlignment="1" applyProtection="1">
      <alignment horizontal="right" vertical="center"/>
      <protection hidden="1"/>
    </xf>
    <xf numFmtId="177" fontId="3" fillId="0" borderId="39" xfId="48" applyNumberFormat="1" applyFont="1" applyFill="1" applyBorder="1" applyAlignment="1" applyProtection="1">
      <alignment horizontal="right" vertical="center"/>
      <protection hidden="1"/>
    </xf>
    <xf numFmtId="177" fontId="5" fillId="35" borderId="25" xfId="48" applyNumberFormat="1" applyFont="1" applyFill="1" applyBorder="1" applyAlignment="1" applyProtection="1">
      <alignment horizontal="right" vertical="center"/>
      <protection hidden="1"/>
    </xf>
    <xf numFmtId="177" fontId="5" fillId="28" borderId="25" xfId="48" applyNumberFormat="1" applyFont="1" applyFill="1" applyBorder="1" applyAlignment="1" applyProtection="1">
      <alignment horizontal="right" vertical="center"/>
      <protection hidden="1"/>
    </xf>
    <xf numFmtId="177" fontId="3" fillId="0" borderId="25" xfId="48" applyNumberFormat="1" applyFont="1" applyBorder="1" applyAlignment="1" applyProtection="1">
      <alignment horizontal="right" vertical="center"/>
      <protection locked="0"/>
    </xf>
    <xf numFmtId="177" fontId="3" fillId="35" borderId="25" xfId="48" applyNumberFormat="1" applyFont="1" applyFill="1" applyBorder="1" applyAlignment="1" applyProtection="1">
      <alignment horizontal="right" vertical="center"/>
      <protection locked="0"/>
    </xf>
    <xf numFmtId="177" fontId="3" fillId="28" borderId="25" xfId="48" applyNumberFormat="1" applyFont="1" applyFill="1" applyBorder="1" applyAlignment="1" applyProtection="1">
      <alignment horizontal="right" vertical="center"/>
      <protection locked="0"/>
    </xf>
    <xf numFmtId="177" fontId="3" fillId="0" borderId="63" xfId="48" applyNumberFormat="1" applyFont="1" applyBorder="1" applyAlignment="1" applyProtection="1">
      <alignment horizontal="right" vertical="center"/>
      <protection locked="0"/>
    </xf>
    <xf numFmtId="177" fontId="3" fillId="0" borderId="19" xfId="48" applyNumberFormat="1" applyFont="1" applyBorder="1" applyAlignment="1" applyProtection="1">
      <alignment horizontal="right" vertical="center"/>
      <protection locked="0"/>
    </xf>
    <xf numFmtId="177" fontId="5" fillId="34" borderId="64" xfId="48" applyNumberFormat="1" applyFont="1" applyFill="1" applyBorder="1" applyAlignment="1" applyProtection="1">
      <alignment horizontal="right" vertical="center"/>
      <protection hidden="1"/>
    </xf>
    <xf numFmtId="177" fontId="3" fillId="0" borderId="25" xfId="48" applyNumberFormat="1" applyFont="1" applyFill="1" applyBorder="1" applyAlignment="1" applyProtection="1">
      <alignment horizontal="right" vertical="center"/>
      <protection locked="0"/>
    </xf>
    <xf numFmtId="177" fontId="3" fillId="0" borderId="63" xfId="48" applyNumberFormat="1" applyFont="1" applyFill="1" applyBorder="1" applyAlignment="1" applyProtection="1">
      <alignment horizontal="right" vertical="center"/>
      <protection locked="0"/>
    </xf>
    <xf numFmtId="177" fontId="3" fillId="0" borderId="23" xfId="48" applyNumberFormat="1" applyFont="1" applyFill="1" applyBorder="1" applyAlignment="1" applyProtection="1">
      <alignment horizontal="right" vertical="center"/>
      <protection locked="0"/>
    </xf>
    <xf numFmtId="177" fontId="3" fillId="0" borderId="19" xfId="48" applyNumberFormat="1" applyFont="1" applyFill="1" applyBorder="1" applyAlignment="1" applyProtection="1">
      <alignment horizontal="right" vertical="center"/>
      <protection locked="0"/>
    </xf>
    <xf numFmtId="177" fontId="3" fillId="0" borderId="63" xfId="48" applyNumberFormat="1" applyFont="1" applyBorder="1" applyAlignment="1" applyProtection="1">
      <alignment horizontal="right" vertical="center"/>
      <protection hidden="1"/>
    </xf>
    <xf numFmtId="177" fontId="3" fillId="0" borderId="19" xfId="48" applyNumberFormat="1" applyFont="1" applyBorder="1" applyAlignment="1" applyProtection="1">
      <alignment horizontal="right" vertical="center"/>
      <protection hidden="1"/>
    </xf>
    <xf numFmtId="177" fontId="5" fillId="33" borderId="65" xfId="48" applyNumberFormat="1" applyFont="1" applyFill="1" applyBorder="1" applyAlignment="1" applyProtection="1">
      <alignment horizontal="right" vertical="center"/>
      <protection hidden="1"/>
    </xf>
    <xf numFmtId="41" fontId="5" fillId="33" borderId="43" xfId="48" applyFont="1" applyFill="1" applyBorder="1" applyAlignment="1" applyProtection="1">
      <alignment horizontal="left" vertical="center"/>
      <protection hidden="1"/>
    </xf>
    <xf numFmtId="177" fontId="5" fillId="0" borderId="66" xfId="48" applyNumberFormat="1" applyFont="1" applyFill="1" applyBorder="1" applyAlignment="1" applyProtection="1">
      <alignment horizontal="right" vertical="center"/>
      <protection hidden="1"/>
    </xf>
    <xf numFmtId="177" fontId="5" fillId="34" borderId="66" xfId="48" applyNumberFormat="1" applyFont="1" applyFill="1" applyBorder="1" applyAlignment="1" applyProtection="1">
      <alignment horizontal="right" vertical="center"/>
      <protection hidden="1"/>
    </xf>
    <xf numFmtId="177" fontId="5" fillId="33" borderId="67" xfId="48" applyNumberFormat="1" applyFont="1" applyFill="1" applyBorder="1" applyAlignment="1" applyProtection="1">
      <alignment horizontal="right" vertical="center"/>
      <protection hidden="1"/>
    </xf>
    <xf numFmtId="177" fontId="5" fillId="36" borderId="66" xfId="48" applyNumberFormat="1" applyFont="1" applyFill="1" applyBorder="1" applyAlignment="1" applyProtection="1">
      <alignment horizontal="right" vertical="center"/>
      <protection hidden="1"/>
    </xf>
    <xf numFmtId="177" fontId="3" fillId="36" borderId="66" xfId="48" applyNumberFormat="1" applyFont="1" applyFill="1" applyBorder="1" applyAlignment="1" applyProtection="1">
      <alignment horizontal="right" vertical="center"/>
      <protection hidden="1"/>
    </xf>
    <xf numFmtId="177" fontId="3" fillId="0" borderId="45" xfId="48" applyNumberFormat="1" applyFont="1" applyFill="1" applyBorder="1" applyAlignment="1" applyProtection="1">
      <alignment horizontal="right" vertical="center"/>
      <protection hidden="1"/>
    </xf>
    <xf numFmtId="177" fontId="3" fillId="0" borderId="68" xfId="48" applyNumberFormat="1" applyFont="1" applyBorder="1" applyAlignment="1" applyProtection="1">
      <alignment horizontal="right" vertical="center"/>
      <protection hidden="1"/>
    </xf>
    <xf numFmtId="177" fontId="5" fillId="34" borderId="69" xfId="48" applyNumberFormat="1" applyFont="1" applyFill="1" applyBorder="1" applyAlignment="1" applyProtection="1">
      <alignment horizontal="right" vertical="center"/>
      <protection hidden="1"/>
    </xf>
    <xf numFmtId="41" fontId="5" fillId="0" borderId="58" xfId="48" applyFont="1" applyFill="1" applyBorder="1" applyAlignment="1" applyProtection="1">
      <alignment horizontal="left" vertical="center"/>
      <protection hidden="1"/>
    </xf>
    <xf numFmtId="41" fontId="5" fillId="0" borderId="16" xfId="48" applyFont="1" applyFill="1" applyBorder="1" applyAlignment="1" applyProtection="1">
      <alignment horizontal="left" vertical="center"/>
      <protection hidden="1"/>
    </xf>
    <xf numFmtId="41" fontId="5" fillId="33" borderId="66" xfId="48" applyFont="1" applyFill="1" applyBorder="1" applyAlignment="1" applyProtection="1">
      <alignment horizontal="center" vertical="center"/>
      <protection hidden="1"/>
    </xf>
    <xf numFmtId="177" fontId="5" fillId="33" borderId="66" xfId="48" applyNumberFormat="1" applyFont="1" applyFill="1" applyBorder="1" applyAlignment="1" applyProtection="1">
      <alignment horizontal="right" vertical="center"/>
      <protection hidden="1"/>
    </xf>
    <xf numFmtId="41" fontId="3" fillId="0" borderId="25" xfId="48" applyFont="1" applyBorder="1" applyAlignment="1" applyProtection="1">
      <alignment horizontal="left" vertical="center"/>
      <protection hidden="1"/>
    </xf>
    <xf numFmtId="177" fontId="5" fillId="33" borderId="63" xfId="48" applyNumberFormat="1" applyFont="1" applyFill="1" applyBorder="1" applyAlignment="1" applyProtection="1">
      <alignment horizontal="right" vertical="center"/>
      <protection hidden="1"/>
    </xf>
    <xf numFmtId="177" fontId="5" fillId="0" borderId="25" xfId="48" applyNumberFormat="1" applyFont="1" applyFill="1" applyBorder="1" applyAlignment="1" applyProtection="1">
      <alignment horizontal="right" vertical="center"/>
      <protection hidden="1"/>
    </xf>
    <xf numFmtId="177" fontId="5" fillId="34" borderId="70" xfId="48" applyNumberFormat="1" applyFont="1" applyFill="1" applyBorder="1" applyAlignment="1" applyProtection="1">
      <alignment horizontal="right" vertical="center"/>
      <protection hidden="1"/>
    </xf>
    <xf numFmtId="177" fontId="5" fillId="33" borderId="23" xfId="48" applyNumberFormat="1" applyFont="1" applyFill="1" applyBorder="1" applyAlignment="1" applyProtection="1">
      <alignment horizontal="right" vertical="center"/>
      <protection hidden="1"/>
    </xf>
    <xf numFmtId="41" fontId="3" fillId="0" borderId="63" xfId="48" applyFont="1" applyBorder="1" applyAlignment="1" applyProtection="1">
      <alignment horizontal="left" vertical="center"/>
      <protection hidden="1"/>
    </xf>
    <xf numFmtId="177" fontId="3" fillId="0" borderId="66" xfId="48" applyNumberFormat="1" applyFont="1" applyFill="1" applyBorder="1" applyAlignment="1" applyProtection="1">
      <alignment horizontal="right" vertical="center"/>
      <protection hidden="1"/>
    </xf>
    <xf numFmtId="177" fontId="3" fillId="0" borderId="67" xfId="48" applyNumberFormat="1" applyFont="1" applyFill="1" applyBorder="1" applyAlignment="1" applyProtection="1">
      <alignment horizontal="right" vertical="center"/>
      <protection hidden="1"/>
    </xf>
    <xf numFmtId="177" fontId="3" fillId="0" borderId="68" xfId="48" applyNumberFormat="1" applyFont="1" applyFill="1" applyBorder="1" applyAlignment="1" applyProtection="1">
      <alignment horizontal="right" vertical="center"/>
      <protection hidden="1"/>
    </xf>
    <xf numFmtId="177" fontId="3" fillId="0" borderId="71" xfId="48" applyNumberFormat="1" applyFont="1" applyFill="1" applyBorder="1" applyAlignment="1" applyProtection="1">
      <alignment horizontal="right" vertical="center"/>
      <protection hidden="1"/>
    </xf>
    <xf numFmtId="41" fontId="5" fillId="33" borderId="25" xfId="48" applyFont="1" applyFill="1" applyBorder="1" applyAlignment="1" applyProtection="1">
      <alignment horizontal="center" vertical="center" shrinkToFit="1"/>
      <protection hidden="1"/>
    </xf>
    <xf numFmtId="41" fontId="5" fillId="33" borderId="11" xfId="48" applyFont="1" applyFill="1" applyBorder="1" applyAlignment="1" applyProtection="1">
      <alignment horizontal="center" vertical="center" shrinkToFit="1"/>
      <protection hidden="1"/>
    </xf>
    <xf numFmtId="41" fontId="5" fillId="37" borderId="72" xfId="48" applyFont="1" applyFill="1" applyBorder="1" applyAlignment="1" applyProtection="1">
      <alignment horizontal="centerContinuous" vertical="center"/>
      <protection hidden="1"/>
    </xf>
    <xf numFmtId="177" fontId="5" fillId="9" borderId="11" xfId="48" applyNumberFormat="1" applyFont="1" applyFill="1" applyBorder="1" applyAlignment="1" applyProtection="1">
      <alignment horizontal="right" vertical="center"/>
      <protection hidden="1"/>
    </xf>
    <xf numFmtId="177" fontId="5" fillId="3" borderId="11" xfId="48" applyNumberFormat="1" applyFont="1" applyFill="1" applyBorder="1" applyAlignment="1" applyProtection="1">
      <alignment horizontal="right" vertical="center"/>
      <protection hidden="1"/>
    </xf>
    <xf numFmtId="177" fontId="5" fillId="15" borderId="11" xfId="48" applyNumberFormat="1" applyFont="1" applyFill="1" applyBorder="1" applyAlignment="1" applyProtection="1">
      <alignment horizontal="right" vertical="center"/>
      <protection hidden="1"/>
    </xf>
    <xf numFmtId="177" fontId="5" fillId="3" borderId="25" xfId="48" applyNumberFormat="1" applyFont="1" applyFill="1" applyBorder="1" applyAlignment="1" applyProtection="1">
      <alignment horizontal="right" vertical="center"/>
      <protection hidden="1"/>
    </xf>
    <xf numFmtId="177" fontId="5" fillId="9" borderId="25" xfId="48" applyNumberFormat="1" applyFont="1" applyFill="1" applyBorder="1" applyAlignment="1" applyProtection="1">
      <alignment horizontal="right" vertical="center"/>
      <protection hidden="1"/>
    </xf>
    <xf numFmtId="41" fontId="5" fillId="33" borderId="43" xfId="48" applyFont="1" applyFill="1" applyBorder="1" applyAlignment="1" applyProtection="1">
      <alignment horizontal="center" vertical="center"/>
      <protection hidden="1"/>
    </xf>
    <xf numFmtId="177" fontId="5" fillId="33" borderId="71" xfId="48" applyNumberFormat="1" applyFont="1" applyFill="1" applyBorder="1" applyAlignment="1" applyProtection="1">
      <alignment horizontal="right" vertical="center"/>
      <protection hidden="1"/>
    </xf>
    <xf numFmtId="177" fontId="5" fillId="33" borderId="73" xfId="48" applyNumberFormat="1" applyFont="1" applyFill="1" applyBorder="1" applyAlignment="1" applyProtection="1">
      <alignment horizontal="right" vertical="center"/>
      <protection hidden="1"/>
    </xf>
    <xf numFmtId="177" fontId="3" fillId="0" borderId="66" xfId="48" applyNumberFormat="1" applyFont="1" applyBorder="1" applyAlignment="1" applyProtection="1">
      <alignment horizontal="right" vertical="center"/>
      <protection hidden="1"/>
    </xf>
    <xf numFmtId="177" fontId="5" fillId="15" borderId="66" xfId="48" applyNumberFormat="1" applyFont="1" applyFill="1" applyBorder="1" applyAlignment="1" applyProtection="1">
      <alignment horizontal="right" vertical="center"/>
      <protection hidden="1"/>
    </xf>
    <xf numFmtId="177" fontId="5" fillId="9" borderId="66" xfId="48" applyNumberFormat="1" applyFont="1" applyFill="1" applyBorder="1" applyAlignment="1" applyProtection="1">
      <alignment horizontal="right" vertical="center"/>
      <protection hidden="1"/>
    </xf>
    <xf numFmtId="41" fontId="5" fillId="0" borderId="44" xfId="48" applyFont="1" applyBorder="1" applyAlignment="1" applyProtection="1">
      <alignment horizontal="left" vertical="center"/>
      <protection hidden="1"/>
    </xf>
    <xf numFmtId="177" fontId="5" fillId="15" borderId="54" xfId="48" applyNumberFormat="1" applyFont="1" applyFill="1" applyBorder="1" applyAlignment="1" applyProtection="1">
      <alignment horizontal="right" vertical="center"/>
      <protection hidden="1"/>
    </xf>
    <xf numFmtId="177" fontId="5" fillId="15" borderId="69" xfId="48" applyNumberFormat="1" applyFont="1" applyFill="1" applyBorder="1" applyAlignment="1" applyProtection="1">
      <alignment horizontal="right" vertical="center"/>
      <protection hidden="1"/>
    </xf>
    <xf numFmtId="177" fontId="5" fillId="15" borderId="25" xfId="48" applyNumberFormat="1" applyFont="1" applyFill="1" applyBorder="1" applyAlignment="1" applyProtection="1">
      <alignment horizontal="right" vertical="center"/>
      <protection hidden="1"/>
    </xf>
    <xf numFmtId="177" fontId="5" fillId="3" borderId="66" xfId="48" applyNumberFormat="1" applyFont="1" applyFill="1" applyBorder="1" applyAlignment="1" applyProtection="1">
      <alignment horizontal="right" vertical="center"/>
      <protection hidden="1"/>
    </xf>
    <xf numFmtId="177" fontId="3" fillId="3" borderId="25" xfId="48" applyNumberFormat="1" applyFont="1" applyFill="1" applyBorder="1" applyAlignment="1" applyProtection="1">
      <alignment horizontal="right" vertical="center"/>
      <protection hidden="1"/>
    </xf>
    <xf numFmtId="177" fontId="5" fillId="15" borderId="64" xfId="48" applyNumberFormat="1" applyFont="1" applyFill="1" applyBorder="1" applyAlignment="1" applyProtection="1">
      <alignment horizontal="right" vertical="center"/>
      <protection hidden="1"/>
    </xf>
    <xf numFmtId="41" fontId="3" fillId="0" borderId="0" xfId="48" applyFont="1" applyFill="1" applyBorder="1" applyAlignment="1" applyProtection="1">
      <alignment horizontal="left" vertical="center"/>
      <protection hidden="1"/>
    </xf>
    <xf numFmtId="41" fontId="3" fillId="0" borderId="20" xfId="48" applyFont="1" applyFill="1" applyBorder="1" applyAlignment="1" applyProtection="1">
      <alignment horizontal="left" vertical="center"/>
      <protection hidden="1"/>
    </xf>
    <xf numFmtId="41" fontId="3" fillId="0" borderId="15" xfId="48" applyFont="1" applyFill="1" applyBorder="1" applyAlignment="1" applyProtection="1">
      <alignment horizontal="left" vertical="center"/>
      <protection hidden="1"/>
    </xf>
    <xf numFmtId="177" fontId="3" fillId="36" borderId="61" xfId="48" applyNumberFormat="1" applyFont="1" applyFill="1" applyBorder="1" applyAlignment="1" applyProtection="1">
      <alignment horizontal="right" vertical="center"/>
      <protection hidden="1"/>
    </xf>
    <xf numFmtId="177" fontId="3" fillId="36" borderId="50" xfId="48" applyNumberFormat="1" applyFont="1" applyFill="1" applyBorder="1" applyAlignment="1" applyProtection="1">
      <alignment horizontal="right" vertical="center"/>
      <protection hidden="1"/>
    </xf>
    <xf numFmtId="177" fontId="3" fillId="36" borderId="62" xfId="48" applyNumberFormat="1" applyFont="1" applyFill="1" applyBorder="1" applyAlignment="1" applyProtection="1">
      <alignment horizontal="right" vertical="center"/>
      <protection hidden="1"/>
    </xf>
    <xf numFmtId="41" fontId="5" fillId="0" borderId="44" xfId="48" applyFont="1" applyFill="1" applyBorder="1" applyAlignment="1" applyProtection="1">
      <alignment horizontal="left" vertical="center"/>
      <protection hidden="1"/>
    </xf>
    <xf numFmtId="177" fontId="3" fillId="0" borderId="25" xfId="48" applyNumberFormat="1" applyFont="1" applyFill="1" applyBorder="1" applyAlignment="1" applyProtection="1">
      <alignment horizontal="right" vertical="center"/>
      <protection hidden="1"/>
    </xf>
    <xf numFmtId="177" fontId="3" fillId="0" borderId="11" xfId="48" applyNumberFormat="1" applyFont="1" applyFill="1" applyBorder="1" applyAlignment="1" applyProtection="1">
      <alignment horizontal="right" vertical="center"/>
      <protection hidden="1"/>
    </xf>
    <xf numFmtId="41" fontId="5" fillId="0" borderId="0" xfId="48" applyFont="1" applyFill="1" applyAlignment="1" applyProtection="1">
      <alignment horizontal="left" vertical="center"/>
      <protection hidden="1"/>
    </xf>
    <xf numFmtId="41" fontId="3" fillId="0" borderId="74" xfId="48" applyFont="1" applyFill="1" applyBorder="1" applyAlignment="1" applyProtection="1">
      <alignment horizontal="left" vertical="center"/>
      <protection hidden="1"/>
    </xf>
    <xf numFmtId="41" fontId="3" fillId="0" borderId="44" xfId="48" applyFont="1" applyFill="1" applyBorder="1" applyAlignment="1" applyProtection="1">
      <alignment horizontal="left" vertical="center"/>
      <protection hidden="1"/>
    </xf>
    <xf numFmtId="41" fontId="3" fillId="0" borderId="14" xfId="48" applyFont="1" applyFill="1" applyBorder="1" applyAlignment="1" applyProtection="1">
      <alignment horizontal="left" vertical="center"/>
      <protection hidden="1"/>
    </xf>
    <xf numFmtId="41" fontId="3" fillId="0" borderId="16" xfId="48" applyFont="1" applyFill="1" applyBorder="1" applyAlignment="1" applyProtection="1">
      <alignment horizontal="left" vertical="center"/>
      <protection hidden="1"/>
    </xf>
    <xf numFmtId="41" fontId="3" fillId="0" borderId="56" xfId="48" applyFont="1" applyFill="1" applyBorder="1" applyAlignment="1" applyProtection="1">
      <alignment horizontal="left" vertical="center" shrinkToFit="1"/>
      <protection hidden="1"/>
    </xf>
    <xf numFmtId="41" fontId="3" fillId="0" borderId="75" xfId="48" applyFont="1" applyFill="1" applyBorder="1" applyAlignment="1" applyProtection="1">
      <alignment horizontal="left" vertical="center"/>
      <protection hidden="1"/>
    </xf>
    <xf numFmtId="41" fontId="5" fillId="36" borderId="25" xfId="48" applyFont="1" applyFill="1" applyBorder="1" applyAlignment="1" applyProtection="1">
      <alignment horizontal="left" vertical="center"/>
      <protection hidden="1"/>
    </xf>
    <xf numFmtId="41" fontId="5" fillId="36" borderId="13" xfId="48" applyFont="1" applyFill="1" applyBorder="1" applyAlignment="1" applyProtection="1">
      <alignment horizontal="left" vertical="center"/>
      <protection hidden="1"/>
    </xf>
    <xf numFmtId="41" fontId="5" fillId="33" borderId="25" xfId="48" applyFont="1" applyFill="1" applyBorder="1" applyAlignment="1" applyProtection="1">
      <alignment horizontal="left" vertical="center"/>
      <protection hidden="1"/>
    </xf>
    <xf numFmtId="41" fontId="5" fillId="33" borderId="20" xfId="48" applyFont="1" applyFill="1" applyBorder="1" applyAlignment="1" applyProtection="1">
      <alignment horizontal="left" vertical="center"/>
      <protection hidden="1"/>
    </xf>
    <xf numFmtId="41" fontId="5" fillId="33" borderId="0" xfId="48" applyFont="1" applyFill="1" applyBorder="1" applyAlignment="1" applyProtection="1">
      <alignment horizontal="left" vertical="center"/>
      <protection hidden="1"/>
    </xf>
    <xf numFmtId="41" fontId="5" fillId="36" borderId="56" xfId="48" applyFont="1" applyFill="1" applyBorder="1" applyAlignment="1" applyProtection="1">
      <alignment horizontal="left" vertical="center"/>
      <protection hidden="1"/>
    </xf>
    <xf numFmtId="41" fontId="1" fillId="0" borderId="0" xfId="48" applyFont="1" applyAlignment="1" applyProtection="1">
      <alignment horizontal="center" vertical="center"/>
      <protection hidden="1"/>
    </xf>
    <xf numFmtId="41" fontId="5" fillId="33" borderId="76" xfId="48" applyFont="1" applyFill="1" applyBorder="1" applyAlignment="1" applyProtection="1">
      <alignment horizontal="center" vertical="center"/>
      <protection hidden="1"/>
    </xf>
    <xf numFmtId="41" fontId="5" fillId="33" borderId="77" xfId="48" applyFont="1" applyFill="1" applyBorder="1" applyAlignment="1" applyProtection="1">
      <alignment horizontal="center" vertical="center"/>
      <protection hidden="1"/>
    </xf>
    <xf numFmtId="41" fontId="5" fillId="33" borderId="78" xfId="48" applyFont="1" applyFill="1" applyBorder="1" applyAlignment="1" applyProtection="1">
      <alignment horizontal="center" vertical="center"/>
      <protection hidden="1"/>
    </xf>
    <xf numFmtId="41" fontId="5" fillId="33" borderId="79" xfId="48" applyFont="1" applyFill="1" applyBorder="1" applyAlignment="1" applyProtection="1">
      <alignment horizontal="center" vertical="center"/>
      <protection hidden="1"/>
    </xf>
    <xf numFmtId="41" fontId="5" fillId="34" borderId="43" xfId="48" applyFont="1" applyFill="1" applyBorder="1" applyAlignment="1" applyProtection="1">
      <alignment horizontal="left" vertical="center"/>
      <protection hidden="1"/>
    </xf>
    <xf numFmtId="41" fontId="5" fillId="34" borderId="13" xfId="48" applyFont="1" applyFill="1" applyBorder="1" applyAlignment="1" applyProtection="1">
      <alignment horizontal="left" vertical="center"/>
      <protection hidden="1"/>
    </xf>
    <xf numFmtId="41" fontId="5" fillId="33" borderId="80" xfId="48" applyFont="1" applyFill="1" applyBorder="1" applyAlignment="1" applyProtection="1">
      <alignment horizontal="left" vertical="center"/>
      <protection hidden="1"/>
    </xf>
    <xf numFmtId="41" fontId="5" fillId="33" borderId="43" xfId="48" applyFont="1" applyFill="1" applyBorder="1" applyAlignment="1" applyProtection="1">
      <alignment horizontal="left" vertical="center"/>
      <protection hidden="1"/>
    </xf>
    <xf numFmtId="41" fontId="5" fillId="33" borderId="13" xfId="48" applyFont="1" applyFill="1" applyBorder="1" applyAlignment="1" applyProtection="1">
      <alignment horizontal="left" vertical="center"/>
      <protection hidden="1"/>
    </xf>
    <xf numFmtId="41" fontId="5" fillId="35" borderId="81" xfId="48" applyFont="1" applyFill="1" applyBorder="1" applyAlignment="1" applyProtection="1">
      <alignment horizontal="left" vertical="center"/>
      <protection hidden="1"/>
    </xf>
    <xf numFmtId="41" fontId="5" fillId="28" borderId="25" xfId="48" applyFont="1" applyFill="1" applyBorder="1" applyAlignment="1" applyProtection="1">
      <alignment horizontal="left" vertical="center"/>
      <protection hidden="1"/>
    </xf>
    <xf numFmtId="41" fontId="5" fillId="28" borderId="81" xfId="48" applyFont="1" applyFill="1" applyBorder="1" applyAlignment="1" applyProtection="1">
      <alignment horizontal="left" vertical="center"/>
      <protection hidden="1"/>
    </xf>
    <xf numFmtId="41" fontId="5" fillId="35" borderId="25" xfId="48" applyFont="1" applyFill="1" applyBorder="1" applyAlignment="1" applyProtection="1">
      <alignment horizontal="left" vertical="center"/>
      <protection hidden="1"/>
    </xf>
    <xf numFmtId="41" fontId="5" fillId="35" borderId="13" xfId="48" applyFont="1" applyFill="1" applyBorder="1" applyAlignment="1" applyProtection="1">
      <alignment horizontal="left" vertical="center"/>
      <protection hidden="1"/>
    </xf>
    <xf numFmtId="41" fontId="5" fillId="33" borderId="82" xfId="48" applyFont="1" applyFill="1" applyBorder="1" applyAlignment="1" applyProtection="1">
      <alignment horizontal="left" vertical="center"/>
      <protection hidden="1"/>
    </xf>
    <xf numFmtId="41" fontId="5" fillId="33" borderId="28" xfId="48" applyFont="1" applyFill="1" applyBorder="1" applyAlignment="1" applyProtection="1">
      <alignment horizontal="left" vertical="center"/>
      <protection hidden="1"/>
    </xf>
    <xf numFmtId="41" fontId="5" fillId="33" borderId="83" xfId="48" applyFont="1" applyFill="1" applyBorder="1" applyAlignment="1" applyProtection="1">
      <alignment horizontal="left" vertical="center"/>
      <protection hidden="1"/>
    </xf>
    <xf numFmtId="41" fontId="5" fillId="33" borderId="84" xfId="48" applyFont="1" applyFill="1" applyBorder="1" applyAlignment="1" applyProtection="1">
      <alignment horizontal="left" vertical="center"/>
      <protection hidden="1"/>
    </xf>
    <xf numFmtId="41" fontId="5" fillId="33" borderId="85" xfId="48" applyFont="1" applyFill="1" applyBorder="1" applyAlignment="1" applyProtection="1">
      <alignment horizontal="left" vertical="center"/>
      <protection hidden="1"/>
    </xf>
    <xf numFmtId="41" fontId="3" fillId="0" borderId="25" xfId="48" applyFont="1" applyFill="1" applyBorder="1" applyAlignment="1" applyProtection="1">
      <alignment horizontal="left" vertical="center"/>
      <protection hidden="1"/>
    </xf>
    <xf numFmtId="41" fontId="3" fillId="0" borderId="81" xfId="48" applyFont="1" applyFill="1" applyBorder="1" applyAlignment="1" applyProtection="1">
      <alignment horizontal="left" vertical="center"/>
      <protection hidden="1"/>
    </xf>
    <xf numFmtId="41" fontId="3" fillId="0" borderId="63" xfId="48" applyFont="1" applyFill="1" applyBorder="1" applyAlignment="1" applyProtection="1">
      <alignment horizontal="left" vertical="center"/>
      <protection hidden="1"/>
    </xf>
    <xf numFmtId="41" fontId="3" fillId="0" borderId="58" xfId="48" applyFont="1" applyFill="1" applyBorder="1" applyAlignment="1" applyProtection="1">
      <alignment horizontal="left" vertical="center"/>
      <protection hidden="1"/>
    </xf>
    <xf numFmtId="41" fontId="5" fillId="9" borderId="25" xfId="48" applyFont="1" applyFill="1" applyBorder="1" applyAlignment="1" applyProtection="1">
      <alignment horizontal="left" vertical="center"/>
      <protection hidden="1"/>
    </xf>
    <xf numFmtId="41" fontId="5" fillId="9" borderId="13" xfId="48" applyFont="1" applyFill="1" applyBorder="1" applyAlignment="1" applyProtection="1">
      <alignment horizontal="left" vertical="center"/>
      <protection hidden="1"/>
    </xf>
    <xf numFmtId="41" fontId="5" fillId="9" borderId="81" xfId="48" applyFont="1" applyFill="1" applyBorder="1" applyAlignment="1" applyProtection="1">
      <alignment horizontal="left" vertical="center"/>
      <protection hidden="1"/>
    </xf>
    <xf numFmtId="41" fontId="5" fillId="3" borderId="25" xfId="48" applyFont="1" applyFill="1" applyBorder="1" applyAlignment="1" applyProtection="1">
      <alignment horizontal="left" vertical="center"/>
      <protection hidden="1"/>
    </xf>
    <xf numFmtId="41" fontId="5" fillId="3" borderId="13" xfId="48" applyFont="1" applyFill="1" applyBorder="1" applyAlignment="1" applyProtection="1">
      <alignment horizontal="left" vertical="center"/>
      <protection hidden="1"/>
    </xf>
    <xf numFmtId="41" fontId="5" fillId="3" borderId="81" xfId="48" applyFont="1" applyFill="1" applyBorder="1" applyAlignment="1" applyProtection="1">
      <alignment horizontal="left" vertical="center"/>
      <protection hidden="1"/>
    </xf>
    <xf numFmtId="41" fontId="5" fillId="3" borderId="20" xfId="48" applyFont="1" applyFill="1" applyBorder="1" applyAlignment="1" applyProtection="1">
      <alignment horizontal="left" vertical="center"/>
      <protection hidden="1"/>
    </xf>
    <xf numFmtId="41" fontId="5" fillId="3" borderId="58" xfId="48" applyFont="1" applyFill="1" applyBorder="1" applyAlignment="1" applyProtection="1">
      <alignment horizontal="left" vertical="center"/>
      <protection hidden="1"/>
    </xf>
    <xf numFmtId="41" fontId="5" fillId="9" borderId="20" xfId="48" applyFont="1" applyFill="1" applyBorder="1" applyAlignment="1" applyProtection="1">
      <alignment horizontal="left" vertical="center"/>
      <protection hidden="1"/>
    </xf>
    <xf numFmtId="41" fontId="5" fillId="9" borderId="58" xfId="48" applyFont="1" applyFill="1" applyBorder="1" applyAlignment="1" applyProtection="1">
      <alignment horizontal="left" vertical="center"/>
      <protection hidden="1"/>
    </xf>
    <xf numFmtId="41" fontId="5" fillId="33" borderId="86" xfId="48" applyFont="1" applyFill="1" applyBorder="1" applyAlignment="1" applyProtection="1">
      <alignment horizontal="left" vertical="center"/>
      <protection hidden="1"/>
    </xf>
    <xf numFmtId="41" fontId="5" fillId="33" borderId="87" xfId="48" applyFont="1" applyFill="1" applyBorder="1" applyAlignment="1" applyProtection="1">
      <alignment horizontal="left" vertical="center"/>
      <protection hidden="1"/>
    </xf>
    <xf numFmtId="41" fontId="5" fillId="33" borderId="88" xfId="48" applyFont="1" applyFill="1" applyBorder="1" applyAlignment="1" applyProtection="1">
      <alignment horizontal="left" vertical="center"/>
      <protection hidden="1"/>
    </xf>
    <xf numFmtId="41" fontId="5" fillId="33" borderId="89" xfId="48" applyFont="1" applyFill="1" applyBorder="1" applyAlignment="1" applyProtection="1">
      <alignment horizontal="left" vertical="center"/>
      <protection hidden="1"/>
    </xf>
    <xf numFmtId="41" fontId="5" fillId="15" borderId="43" xfId="48" applyFont="1" applyFill="1" applyBorder="1" applyAlignment="1" applyProtection="1">
      <alignment horizontal="left" vertical="center"/>
      <protection hidden="1"/>
    </xf>
    <xf numFmtId="41" fontId="5" fillId="15" borderId="13" xfId="48" applyFont="1" applyFill="1" applyBorder="1" applyAlignment="1" applyProtection="1">
      <alignment horizontal="left" vertical="center"/>
      <protection hidden="1"/>
    </xf>
    <xf numFmtId="41" fontId="5" fillId="15" borderId="81" xfId="48" applyFont="1" applyFill="1" applyBorder="1" applyAlignment="1" applyProtection="1">
      <alignment horizontal="left" vertical="center"/>
      <protection hidden="1"/>
    </xf>
    <xf numFmtId="41" fontId="5" fillId="9" borderId="16" xfId="48" applyFont="1" applyFill="1" applyBorder="1" applyAlignment="1" applyProtection="1">
      <alignment horizontal="left" vertical="center"/>
      <protection hidden="1"/>
    </xf>
    <xf numFmtId="41" fontId="5" fillId="15" borderId="17" xfId="48" applyFont="1" applyFill="1" applyBorder="1" applyAlignment="1" applyProtection="1">
      <alignment horizontal="left" vertical="center"/>
      <protection hidden="1"/>
    </xf>
    <xf numFmtId="41" fontId="5" fillId="15" borderId="18" xfId="48" applyFont="1" applyFill="1" applyBorder="1" applyAlignment="1" applyProtection="1">
      <alignment horizontal="left" vertical="center"/>
      <protection hidden="1"/>
    </xf>
    <xf numFmtId="41" fontId="5" fillId="9" borderId="0" xfId="48" applyFont="1" applyFill="1" applyBorder="1" applyAlignment="1" applyProtection="1">
      <alignment horizontal="left" vertical="center"/>
      <protection hidden="1"/>
    </xf>
    <xf numFmtId="41" fontId="5" fillId="15" borderId="52" xfId="48" applyFont="1" applyFill="1" applyBorder="1" applyAlignment="1" applyProtection="1">
      <alignment horizontal="left" vertical="center"/>
      <protection hidden="1"/>
    </xf>
    <xf numFmtId="41" fontId="5" fillId="15" borderId="53" xfId="48" applyFont="1" applyFill="1" applyBorder="1" applyAlignment="1" applyProtection="1">
      <alignment horizontal="left" vertical="center"/>
      <protection hidden="1"/>
    </xf>
    <xf numFmtId="41" fontId="5" fillId="15" borderId="90" xfId="48" applyFont="1" applyFill="1" applyBorder="1" applyAlignment="1" applyProtection="1">
      <alignment horizontal="left" vertical="center"/>
      <protection hidden="1"/>
    </xf>
    <xf numFmtId="41" fontId="5" fillId="15" borderId="43" xfId="48" applyFont="1" applyFill="1" applyBorder="1" applyAlignment="1" applyProtection="1">
      <alignment horizontal="left" vertical="center" shrinkToFit="1"/>
      <protection hidden="1"/>
    </xf>
    <xf numFmtId="41" fontId="5" fillId="15" borderId="13" xfId="48" applyFont="1" applyFill="1" applyBorder="1" applyAlignment="1" applyProtection="1">
      <alignment horizontal="left" vertical="center" shrinkToFit="1"/>
      <protection hidden="1"/>
    </xf>
    <xf numFmtId="41" fontId="5" fillId="15" borderId="17" xfId="48" applyFont="1" applyFill="1" applyBorder="1" applyAlignment="1" applyProtection="1">
      <alignment horizontal="left" vertical="center" shrinkToFit="1"/>
      <protection hidden="1"/>
    </xf>
    <xf numFmtId="41" fontId="5" fillId="15" borderId="18" xfId="48" applyFont="1" applyFill="1" applyBorder="1" applyAlignment="1" applyProtection="1">
      <alignment horizontal="left" vertical="center" shrinkToFit="1"/>
      <protection hidden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2013&#45380;&#46020;_&#44208;&#49328;&#49436;_&#48143;_&#47749;&#49464;&#49436;_&#49436;&#4988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2013&#45380;%20&#44208;&#49328;\&#51648;&#51216;\&#44397;&#51228;&#45453;&#52492;&#44060;&#48156;&#54801;&#47141;&#49324;&#50629;&#45800;\2013&#45380;&#46020;%20&#44208;&#49328;&#49436;%20&#48143;%20&#47749;&#49464;&#49436;%20&#49436;&#49885;(&#50756;&#4730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현금흐름표"/>
      <sheetName val="재무상태표"/>
      <sheetName val="운영계산서"/>
      <sheetName val="운영차익처분계산서"/>
      <sheetName val="현금및현금성자산 및 단기금융상품명세서"/>
      <sheetName val="미수금명세서"/>
      <sheetName val="유형자산명세서"/>
      <sheetName val="임대보증금명세서"/>
      <sheetName val="지식재산권 수익명세서"/>
      <sheetName val="지원금수익명세서"/>
    </sheetNames>
    <sheetDataSet>
      <sheetData sheetId="1">
        <row r="5">
          <cell r="E5" t="str">
            <v>2013회계연도(당기)</v>
          </cell>
          <cell r="F5" t="str">
            <v>2012회계연도(전기)</v>
          </cell>
        </row>
      </sheetData>
      <sheetData sheetId="2">
        <row r="103">
          <cell r="L103">
            <v>40040263</v>
          </cell>
          <cell r="M103">
            <v>48138007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현금흐름표"/>
      <sheetName val="재무상태표"/>
      <sheetName val="운영계산서"/>
      <sheetName val="운영차익처분계산서"/>
      <sheetName val="현금및현금성자산 및 단기금융상품명세서"/>
      <sheetName val="선급법인세명세서"/>
      <sheetName val="유형자산명세서"/>
      <sheetName val="무형자산명세서"/>
      <sheetName val="선수수익명세서"/>
      <sheetName val="산학협력 연구 및 교육운영수익명세서"/>
    </sheetNames>
    <sheetDataSet>
      <sheetData sheetId="1">
        <row r="5">
          <cell r="E5" t="str">
            <v>2013회계연도(당기)</v>
          </cell>
          <cell r="F5" t="str">
            <v>2012회계연도(전기)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63"/>
  <sheetViews>
    <sheetView tabSelected="1" view="pageBreakPreview" zoomScale="97" zoomScaleSheetLayoutView="97" zoomScalePageLayoutView="0" workbookViewId="0" topLeftCell="A1">
      <pane ySplit="9" topLeftCell="A10" activePane="bottomLeft" state="frozen"/>
      <selection pane="topLeft" activeCell="A4" sqref="A4:E4"/>
      <selection pane="bottomLeft" activeCell="A1" sqref="A1:N1"/>
    </sheetView>
  </sheetViews>
  <sheetFormatPr defaultColWidth="12.77734375" defaultRowHeight="19.5" customHeight="1"/>
  <cols>
    <col min="1" max="3" width="3.3359375" style="1" customWidth="1"/>
    <col min="4" max="4" width="17.77734375" style="1" customWidth="1"/>
    <col min="5" max="7" width="13.3359375" style="1" customWidth="1"/>
    <col min="8" max="10" width="3.3359375" style="1" customWidth="1"/>
    <col min="11" max="11" width="17.77734375" style="1" customWidth="1"/>
    <col min="12" max="14" width="13.3359375" style="1" customWidth="1"/>
    <col min="15" max="15" width="13.77734375" style="1" customWidth="1"/>
    <col min="16" max="16384" width="12.77734375" style="1" customWidth="1"/>
  </cols>
  <sheetData>
    <row r="1" spans="1:14" ht="34.5" customHeight="1">
      <c r="A1" s="195" t="s">
        <v>190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ht="15" customHeight="1">
      <c r="A2" s="2"/>
    </row>
    <row r="3" spans="1:14" ht="19.5" customHeight="1" thickBot="1">
      <c r="A3" s="3" t="s">
        <v>274</v>
      </c>
      <c r="L3" s="21"/>
      <c r="N3" s="4" t="s">
        <v>63</v>
      </c>
    </row>
    <row r="4" spans="1:14" ht="18.75" customHeight="1">
      <c r="A4" s="196" t="s">
        <v>0</v>
      </c>
      <c r="B4" s="197"/>
      <c r="C4" s="197"/>
      <c r="D4" s="198"/>
      <c r="E4" s="67" t="s">
        <v>6</v>
      </c>
      <c r="F4" s="53"/>
      <c r="G4" s="54"/>
      <c r="H4" s="199" t="s">
        <v>0</v>
      </c>
      <c r="I4" s="197"/>
      <c r="J4" s="197"/>
      <c r="K4" s="198"/>
      <c r="L4" s="67" t="s">
        <v>7</v>
      </c>
      <c r="M4" s="53"/>
      <c r="N4" s="54"/>
    </row>
    <row r="5" spans="1:14" ht="18.75" customHeight="1">
      <c r="A5" s="55" t="s">
        <v>1</v>
      </c>
      <c r="B5" s="6" t="s">
        <v>8</v>
      </c>
      <c r="C5" s="6" t="s">
        <v>9</v>
      </c>
      <c r="D5" s="43" t="s">
        <v>10</v>
      </c>
      <c r="E5" s="152" t="s">
        <v>78</v>
      </c>
      <c r="F5" s="153" t="s">
        <v>79</v>
      </c>
      <c r="G5" s="140" t="s">
        <v>5</v>
      </c>
      <c r="H5" s="66" t="s">
        <v>1</v>
      </c>
      <c r="I5" s="6" t="s">
        <v>2</v>
      </c>
      <c r="J5" s="6" t="s">
        <v>3</v>
      </c>
      <c r="K5" s="43" t="s">
        <v>4</v>
      </c>
      <c r="L5" s="152" t="str">
        <f>E5</f>
        <v>2013회계연도(당기)</v>
      </c>
      <c r="M5" s="153" t="str">
        <f>F5</f>
        <v>2012회계연도(전기)</v>
      </c>
      <c r="N5" s="140" t="s">
        <v>5</v>
      </c>
    </row>
    <row r="6" spans="1:14" ht="18.75" customHeight="1">
      <c r="A6" s="202" t="s">
        <v>11</v>
      </c>
      <c r="B6" s="192"/>
      <c r="C6" s="192"/>
      <c r="D6" s="192"/>
      <c r="E6" s="143">
        <f>SUM(E12)</f>
        <v>245115881</v>
      </c>
      <c r="F6" s="27">
        <f>SUM(F12)</f>
        <v>217016294</v>
      </c>
      <c r="G6" s="132">
        <f>E6-F6</f>
        <v>28099587</v>
      </c>
      <c r="H6" s="204" t="s">
        <v>15</v>
      </c>
      <c r="I6" s="204"/>
      <c r="J6" s="204"/>
      <c r="K6" s="204"/>
      <c r="L6" s="143">
        <f>L12</f>
        <v>80633850</v>
      </c>
      <c r="M6" s="27">
        <f>M12</f>
        <v>110281793</v>
      </c>
      <c r="N6" s="132">
        <f>L6-M6</f>
        <v>-29647943</v>
      </c>
    </row>
    <row r="7" spans="1:14" ht="18.75" customHeight="1">
      <c r="A7" s="203" t="s">
        <v>66</v>
      </c>
      <c r="B7" s="204"/>
      <c r="C7" s="204"/>
      <c r="D7" s="204"/>
      <c r="E7" s="34">
        <f>SUM(E30)</f>
        <v>291013912</v>
      </c>
      <c r="F7" s="28">
        <f>SUM(F30)</f>
        <v>325999049</v>
      </c>
      <c r="G7" s="141">
        <f>E7-F7</f>
        <v>-34985137</v>
      </c>
      <c r="H7" s="204" t="s">
        <v>75</v>
      </c>
      <c r="I7" s="204"/>
      <c r="J7" s="204"/>
      <c r="K7" s="204"/>
      <c r="L7" s="34">
        <f>L30</f>
        <v>17116630</v>
      </c>
      <c r="M7" s="28">
        <f>M30</f>
        <v>34394500</v>
      </c>
      <c r="N7" s="141">
        <f>L7-M7</f>
        <v>-17277870</v>
      </c>
    </row>
    <row r="8" spans="1:14" ht="18.75" customHeight="1">
      <c r="A8" s="129"/>
      <c r="B8" s="11"/>
      <c r="C8" s="11"/>
      <c r="D8" s="11"/>
      <c r="E8" s="34"/>
      <c r="F8" s="28"/>
      <c r="G8" s="141"/>
      <c r="H8" s="11" t="s">
        <v>37</v>
      </c>
      <c r="I8" s="11"/>
      <c r="J8" s="11"/>
      <c r="K8" s="11"/>
      <c r="L8" s="34">
        <f>L38</f>
        <v>438379313</v>
      </c>
      <c r="M8" s="28">
        <f>M38</f>
        <v>398339050</v>
      </c>
      <c r="N8" s="141">
        <f>L8-M8</f>
        <v>40040263</v>
      </c>
    </row>
    <row r="9" spans="1:14" ht="18.75" customHeight="1">
      <c r="A9" s="203" t="s">
        <v>12</v>
      </c>
      <c r="B9" s="204"/>
      <c r="C9" s="204"/>
      <c r="D9" s="204"/>
      <c r="E9" s="34">
        <f>SUM(E6:E7)</f>
        <v>536129793</v>
      </c>
      <c r="F9" s="28">
        <f>SUM(F6:F7)</f>
        <v>543015343</v>
      </c>
      <c r="G9" s="141">
        <f>E9-F9</f>
        <v>-6885550</v>
      </c>
      <c r="H9" s="204" t="s">
        <v>13</v>
      </c>
      <c r="I9" s="204"/>
      <c r="J9" s="204"/>
      <c r="K9" s="204"/>
      <c r="L9" s="34">
        <f>SUM(L6:L8)</f>
        <v>536129793</v>
      </c>
      <c r="M9" s="28">
        <f>SUM(M6:M8)</f>
        <v>543015343</v>
      </c>
      <c r="N9" s="141">
        <f>L9-M9</f>
        <v>-6885550</v>
      </c>
    </row>
    <row r="10" spans="1:14" s="24" customFormat="1" ht="9.75" customHeight="1">
      <c r="A10" s="76"/>
      <c r="B10" s="23"/>
      <c r="C10" s="23"/>
      <c r="D10" s="23"/>
      <c r="E10" s="144"/>
      <c r="F10" s="107"/>
      <c r="G10" s="130"/>
      <c r="H10" s="22"/>
      <c r="I10" s="23"/>
      <c r="J10" s="23"/>
      <c r="K10" s="23"/>
      <c r="L10" s="144"/>
      <c r="M10" s="107"/>
      <c r="N10" s="130"/>
    </row>
    <row r="11" spans="1:14" ht="18.75" customHeight="1">
      <c r="A11" s="200" t="s">
        <v>14</v>
      </c>
      <c r="B11" s="201"/>
      <c r="C11" s="201"/>
      <c r="D11" s="201"/>
      <c r="E11" s="48">
        <f>SUM(E12,E30)</f>
        <v>536129793</v>
      </c>
      <c r="F11" s="29">
        <f>SUM(F12,F30)</f>
        <v>543015343</v>
      </c>
      <c r="G11" s="131">
        <f>E11-F11</f>
        <v>-6885550</v>
      </c>
      <c r="H11" s="201" t="s">
        <v>74</v>
      </c>
      <c r="I11" s="201"/>
      <c r="J11" s="201"/>
      <c r="K11" s="201"/>
      <c r="L11" s="48">
        <f>SUM(L12,L30)</f>
        <v>97750480</v>
      </c>
      <c r="M11" s="29">
        <f>SUM(M12,M30)</f>
        <v>144676293</v>
      </c>
      <c r="N11" s="131">
        <f>L11-M11</f>
        <v>-46925813</v>
      </c>
    </row>
    <row r="12" spans="1:14" ht="18.75" customHeight="1">
      <c r="A12" s="95"/>
      <c r="B12" s="191" t="s">
        <v>11</v>
      </c>
      <c r="C12" s="192"/>
      <c r="D12" s="192"/>
      <c r="E12" s="143">
        <f>SUM(E13,E27)</f>
        <v>245115881</v>
      </c>
      <c r="F12" s="27">
        <f>SUM(F13,F27)</f>
        <v>217016294</v>
      </c>
      <c r="G12" s="132">
        <f>E12-F12</f>
        <v>28099587</v>
      </c>
      <c r="H12" s="138"/>
      <c r="I12" s="191" t="s">
        <v>15</v>
      </c>
      <c r="J12" s="192"/>
      <c r="K12" s="192"/>
      <c r="L12" s="143">
        <f>L13</f>
        <v>80633850</v>
      </c>
      <c r="M12" s="27">
        <f>M13</f>
        <v>110281793</v>
      </c>
      <c r="N12" s="132">
        <f>L12-M12</f>
        <v>-29647943</v>
      </c>
    </row>
    <row r="13" spans="1:14" ht="18.75" customHeight="1">
      <c r="A13" s="62"/>
      <c r="B13" s="15"/>
      <c r="C13" s="194" t="s">
        <v>16</v>
      </c>
      <c r="D13" s="189"/>
      <c r="E13" s="115">
        <f>SUM(E14:E26)</f>
        <v>245115881</v>
      </c>
      <c r="F13" s="78">
        <f>SUM(F14:F26)</f>
        <v>217016294</v>
      </c>
      <c r="G13" s="133">
        <f>E13-F13</f>
        <v>28099587</v>
      </c>
      <c r="H13" s="15"/>
      <c r="I13" s="15"/>
      <c r="J13" s="189" t="s">
        <v>15</v>
      </c>
      <c r="K13" s="190"/>
      <c r="L13" s="115">
        <f>SUM(L14:L22)</f>
        <v>80633850</v>
      </c>
      <c r="M13" s="78">
        <f>SUM(M14:M22)</f>
        <v>110281793</v>
      </c>
      <c r="N13" s="133">
        <f>L13-M13</f>
        <v>-29647943</v>
      </c>
    </row>
    <row r="14" spans="1:14" ht="18.75" customHeight="1">
      <c r="A14" s="62"/>
      <c r="B14" s="15"/>
      <c r="C14" s="15"/>
      <c r="D14" s="142" t="s">
        <v>64</v>
      </c>
      <c r="E14" s="116">
        <v>175294797</v>
      </c>
      <c r="F14" s="80">
        <v>180784927</v>
      </c>
      <c r="G14" s="148">
        <f aca="true" t="shared" si="0" ref="G14:G28">E14-F14</f>
        <v>-5490130</v>
      </c>
      <c r="H14" s="15"/>
      <c r="I14" s="15"/>
      <c r="J14" s="15"/>
      <c r="K14" s="147" t="s">
        <v>17</v>
      </c>
      <c r="L14" s="119">
        <v>0</v>
      </c>
      <c r="M14" s="92">
        <v>0</v>
      </c>
      <c r="N14" s="149">
        <f aca="true" t="shared" si="1" ref="N14:N36">L14-M14</f>
        <v>0</v>
      </c>
    </row>
    <row r="15" spans="1:14" ht="18.75" customHeight="1">
      <c r="A15" s="62"/>
      <c r="B15" s="15"/>
      <c r="C15" s="15"/>
      <c r="D15" s="142" t="s">
        <v>19</v>
      </c>
      <c r="E15" s="122">
        <v>42000000</v>
      </c>
      <c r="F15" s="79">
        <v>18000000</v>
      </c>
      <c r="G15" s="148">
        <f t="shared" si="0"/>
        <v>24000000</v>
      </c>
      <c r="H15" s="15"/>
      <c r="I15" s="15"/>
      <c r="J15" s="15"/>
      <c r="K15" s="142" t="s">
        <v>18</v>
      </c>
      <c r="L15" s="122">
        <v>0</v>
      </c>
      <c r="M15" s="79">
        <v>0</v>
      </c>
      <c r="N15" s="148">
        <f t="shared" si="1"/>
        <v>0</v>
      </c>
    </row>
    <row r="16" spans="1:14" ht="18.75" customHeight="1">
      <c r="A16" s="62"/>
      <c r="B16" s="15"/>
      <c r="C16" s="15"/>
      <c r="D16" s="142" t="s">
        <v>65</v>
      </c>
      <c r="E16" s="122">
        <v>420000</v>
      </c>
      <c r="F16" s="79">
        <v>420000</v>
      </c>
      <c r="G16" s="148">
        <f t="shared" si="0"/>
        <v>0</v>
      </c>
      <c r="H16" s="15"/>
      <c r="I16" s="15"/>
      <c r="J16" s="15"/>
      <c r="K16" s="142" t="s">
        <v>20</v>
      </c>
      <c r="L16" s="122">
        <v>0</v>
      </c>
      <c r="M16" s="79">
        <v>0</v>
      </c>
      <c r="N16" s="148">
        <f t="shared" si="1"/>
        <v>0</v>
      </c>
    </row>
    <row r="17" spans="1:14" ht="18.75" customHeight="1">
      <c r="A17" s="62"/>
      <c r="B17" s="15"/>
      <c r="C17" s="15"/>
      <c r="D17" s="142" t="s">
        <v>22</v>
      </c>
      <c r="E17" s="122">
        <v>17186700</v>
      </c>
      <c r="F17" s="79">
        <v>9127500</v>
      </c>
      <c r="G17" s="148">
        <f t="shared" si="0"/>
        <v>8059200</v>
      </c>
      <c r="H17" s="15"/>
      <c r="I17" s="15"/>
      <c r="J17" s="15"/>
      <c r="K17" s="142" t="s">
        <v>21</v>
      </c>
      <c r="L17" s="122">
        <v>0</v>
      </c>
      <c r="M17" s="79">
        <v>0</v>
      </c>
      <c r="N17" s="148">
        <f t="shared" si="1"/>
        <v>0</v>
      </c>
    </row>
    <row r="18" spans="1:14" ht="18.75" customHeight="1">
      <c r="A18" s="62"/>
      <c r="B18" s="15"/>
      <c r="C18" s="15"/>
      <c r="D18" s="142" t="s">
        <v>24</v>
      </c>
      <c r="E18" s="122">
        <v>0</v>
      </c>
      <c r="F18" s="79">
        <v>0</v>
      </c>
      <c r="G18" s="148">
        <f t="shared" si="0"/>
        <v>0</v>
      </c>
      <c r="H18" s="15"/>
      <c r="I18" s="15"/>
      <c r="J18" s="15"/>
      <c r="K18" s="142" t="s">
        <v>23</v>
      </c>
      <c r="L18" s="122">
        <v>9347370</v>
      </c>
      <c r="M18" s="79">
        <v>8699095</v>
      </c>
      <c r="N18" s="148">
        <f t="shared" si="1"/>
        <v>648275</v>
      </c>
    </row>
    <row r="19" spans="1:14" ht="18.75" customHeight="1">
      <c r="A19" s="62"/>
      <c r="B19" s="15"/>
      <c r="C19" s="15"/>
      <c r="D19" s="142" t="s">
        <v>26</v>
      </c>
      <c r="E19" s="122">
        <v>0</v>
      </c>
      <c r="F19" s="79">
        <v>0</v>
      </c>
      <c r="G19" s="148">
        <f t="shared" si="0"/>
        <v>0</v>
      </c>
      <c r="H19" s="15"/>
      <c r="I19" s="15"/>
      <c r="J19" s="15"/>
      <c r="K19" s="142" t="s">
        <v>25</v>
      </c>
      <c r="L19" s="122">
        <v>13477337</v>
      </c>
      <c r="M19" s="79">
        <v>9266883</v>
      </c>
      <c r="N19" s="148">
        <f t="shared" si="1"/>
        <v>4210454</v>
      </c>
    </row>
    <row r="20" spans="1:14" ht="18.75" customHeight="1">
      <c r="A20" s="62"/>
      <c r="B20" s="15"/>
      <c r="C20" s="15"/>
      <c r="D20" s="142" t="s">
        <v>24</v>
      </c>
      <c r="E20" s="122">
        <v>0</v>
      </c>
      <c r="F20" s="79">
        <v>0</v>
      </c>
      <c r="G20" s="148">
        <f t="shared" si="0"/>
        <v>0</v>
      </c>
      <c r="H20" s="15"/>
      <c r="I20" s="15"/>
      <c r="J20" s="15"/>
      <c r="K20" s="142" t="s">
        <v>27</v>
      </c>
      <c r="L20" s="116">
        <v>14267747</v>
      </c>
      <c r="M20" s="80">
        <v>10475071</v>
      </c>
      <c r="N20" s="148">
        <f t="shared" si="1"/>
        <v>3792676</v>
      </c>
    </row>
    <row r="21" spans="1:14" ht="18.75" customHeight="1">
      <c r="A21" s="62"/>
      <c r="B21" s="15"/>
      <c r="C21" s="15"/>
      <c r="D21" s="142" t="s">
        <v>29</v>
      </c>
      <c r="E21" s="122">
        <v>0</v>
      </c>
      <c r="F21" s="79">
        <v>0</v>
      </c>
      <c r="G21" s="148">
        <f t="shared" si="0"/>
        <v>0</v>
      </c>
      <c r="H21" s="15"/>
      <c r="I21" s="15"/>
      <c r="J21" s="15"/>
      <c r="K21" s="142" t="s">
        <v>28</v>
      </c>
      <c r="L21" s="122">
        <v>0</v>
      </c>
      <c r="M21" s="79">
        <v>0</v>
      </c>
      <c r="N21" s="148">
        <f t="shared" si="1"/>
        <v>0</v>
      </c>
    </row>
    <row r="22" spans="1:14" ht="18.75" customHeight="1">
      <c r="A22" s="62"/>
      <c r="B22" s="15"/>
      <c r="C22" s="15"/>
      <c r="D22" s="142" t="s">
        <v>30</v>
      </c>
      <c r="E22" s="122">
        <v>0</v>
      </c>
      <c r="F22" s="79">
        <v>0</v>
      </c>
      <c r="G22" s="148">
        <f t="shared" si="0"/>
        <v>0</v>
      </c>
      <c r="H22" s="15"/>
      <c r="I22" s="15"/>
      <c r="J22" s="15"/>
      <c r="K22" s="20" t="s">
        <v>82</v>
      </c>
      <c r="L22" s="125">
        <v>43541396</v>
      </c>
      <c r="M22" s="91">
        <v>81840744</v>
      </c>
      <c r="N22" s="150">
        <f t="shared" si="1"/>
        <v>-38299348</v>
      </c>
    </row>
    <row r="23" spans="1:14" ht="18.75" customHeight="1">
      <c r="A23" s="62"/>
      <c r="B23" s="15"/>
      <c r="C23" s="15"/>
      <c r="D23" s="142" t="s">
        <v>31</v>
      </c>
      <c r="E23" s="122">
        <v>0</v>
      </c>
      <c r="F23" s="79">
        <v>0</v>
      </c>
      <c r="G23" s="148">
        <f t="shared" si="0"/>
        <v>0</v>
      </c>
      <c r="H23" s="15"/>
      <c r="I23" s="15"/>
      <c r="J23" s="15"/>
      <c r="K23" s="26"/>
      <c r="L23" s="124"/>
      <c r="M23" s="50"/>
      <c r="N23" s="135"/>
    </row>
    <row r="24" spans="1:14" ht="18.75" customHeight="1">
      <c r="A24" s="62"/>
      <c r="B24" s="15"/>
      <c r="C24" s="15"/>
      <c r="D24" s="142" t="s">
        <v>32</v>
      </c>
      <c r="E24" s="122">
        <v>145010</v>
      </c>
      <c r="F24" s="79">
        <v>37580</v>
      </c>
      <c r="G24" s="148">
        <f t="shared" si="0"/>
        <v>107430</v>
      </c>
      <c r="H24" s="15"/>
      <c r="I24" s="15"/>
      <c r="J24" s="15"/>
      <c r="K24" s="15"/>
      <c r="L24" s="124"/>
      <c r="M24" s="50"/>
      <c r="N24" s="135"/>
    </row>
    <row r="25" spans="1:14" ht="18.75" customHeight="1">
      <c r="A25" s="62"/>
      <c r="B25" s="15"/>
      <c r="C25" s="15"/>
      <c r="D25" s="142" t="s">
        <v>34</v>
      </c>
      <c r="E25" s="122">
        <v>10069374</v>
      </c>
      <c r="F25" s="79">
        <v>8646287</v>
      </c>
      <c r="G25" s="148">
        <f t="shared" si="0"/>
        <v>1423087</v>
      </c>
      <c r="H25" s="15"/>
      <c r="I25" s="15"/>
      <c r="J25" s="15"/>
      <c r="K25" s="15"/>
      <c r="L25" s="124"/>
      <c r="M25" s="50"/>
      <c r="N25" s="135"/>
    </row>
    <row r="26" spans="1:14" ht="18.75" customHeight="1">
      <c r="A26" s="62"/>
      <c r="B26" s="15"/>
      <c r="C26" s="15"/>
      <c r="D26" s="142" t="s">
        <v>35</v>
      </c>
      <c r="E26" s="122">
        <v>0</v>
      </c>
      <c r="F26" s="79">
        <v>0</v>
      </c>
      <c r="G26" s="148">
        <f t="shared" si="0"/>
        <v>0</v>
      </c>
      <c r="H26" s="15"/>
      <c r="I26" s="15"/>
      <c r="J26" s="15"/>
      <c r="K26" s="15"/>
      <c r="L26" s="124"/>
      <c r="M26" s="50"/>
      <c r="N26" s="135"/>
    </row>
    <row r="27" spans="1:14" ht="18.75" customHeight="1">
      <c r="A27" s="62"/>
      <c r="B27" s="15"/>
      <c r="C27" s="194" t="s">
        <v>36</v>
      </c>
      <c r="D27" s="189"/>
      <c r="E27" s="115">
        <f>E28</f>
        <v>0</v>
      </c>
      <c r="F27" s="78">
        <f>F28</f>
        <v>0</v>
      </c>
      <c r="G27" s="134">
        <f t="shared" si="0"/>
        <v>0</v>
      </c>
      <c r="H27" s="15"/>
      <c r="I27" s="15"/>
      <c r="J27" s="15"/>
      <c r="K27" s="15"/>
      <c r="L27" s="124"/>
      <c r="M27" s="50"/>
      <c r="N27" s="135"/>
    </row>
    <row r="28" spans="1:14" ht="18.75" customHeight="1">
      <c r="A28" s="62"/>
      <c r="B28" s="15"/>
      <c r="C28" s="15"/>
      <c r="D28" s="142" t="s">
        <v>36</v>
      </c>
      <c r="E28" s="116">
        <v>0</v>
      </c>
      <c r="F28" s="80">
        <v>0</v>
      </c>
      <c r="G28" s="148">
        <f t="shared" si="0"/>
        <v>0</v>
      </c>
      <c r="H28" s="15"/>
      <c r="I28" s="15"/>
      <c r="J28" s="15"/>
      <c r="K28" s="15"/>
      <c r="L28" s="124"/>
      <c r="M28" s="50"/>
      <c r="N28" s="135"/>
    </row>
    <row r="29" spans="1:14" ht="18.75" customHeight="1">
      <c r="A29" s="62"/>
      <c r="B29" s="15"/>
      <c r="C29" s="15"/>
      <c r="D29" s="12"/>
      <c r="E29" s="49"/>
      <c r="F29" s="30"/>
      <c r="G29" s="135"/>
      <c r="H29" s="15"/>
      <c r="I29" s="18"/>
      <c r="J29" s="18"/>
      <c r="K29" s="18"/>
      <c r="L29" s="49"/>
      <c r="M29" s="30"/>
      <c r="N29" s="151"/>
    </row>
    <row r="30" spans="1:14" ht="18.75" customHeight="1">
      <c r="A30" s="97"/>
      <c r="B30" s="191" t="s">
        <v>66</v>
      </c>
      <c r="C30" s="192"/>
      <c r="D30" s="192"/>
      <c r="E30" s="143">
        <f>SUM(E31,E36,E51,E55)</f>
        <v>291013912</v>
      </c>
      <c r="F30" s="27">
        <f>SUM(F31,F36,F51,F55)</f>
        <v>325999049</v>
      </c>
      <c r="G30" s="132">
        <f>E30-F30</f>
        <v>-34985137</v>
      </c>
      <c r="H30" s="139"/>
      <c r="I30" s="191" t="s">
        <v>75</v>
      </c>
      <c r="J30" s="192"/>
      <c r="K30" s="192"/>
      <c r="L30" s="143">
        <f>SUM(L31)</f>
        <v>17116630</v>
      </c>
      <c r="M30" s="27">
        <f>SUM(M31)</f>
        <v>34394500</v>
      </c>
      <c r="N30" s="132">
        <f t="shared" si="1"/>
        <v>-17277870</v>
      </c>
    </row>
    <row r="31" spans="1:14" ht="18.75" customHeight="1">
      <c r="A31" s="62"/>
      <c r="B31" s="25"/>
      <c r="C31" s="189" t="s">
        <v>38</v>
      </c>
      <c r="D31" s="190"/>
      <c r="E31" s="115">
        <f>SUM(E32:E35)</f>
        <v>1000000</v>
      </c>
      <c r="F31" s="78">
        <f>SUM(F32:F35)</f>
        <v>0</v>
      </c>
      <c r="G31" s="133">
        <f>E31-F31</f>
        <v>1000000</v>
      </c>
      <c r="H31" s="15"/>
      <c r="I31" s="26"/>
      <c r="J31" s="189" t="s">
        <v>75</v>
      </c>
      <c r="K31" s="190"/>
      <c r="L31" s="115">
        <f>SUM(L32:L36)</f>
        <v>17116630</v>
      </c>
      <c r="M31" s="78">
        <f>SUM(M32:M36)</f>
        <v>34394500</v>
      </c>
      <c r="N31" s="133">
        <f t="shared" si="1"/>
        <v>-17277870</v>
      </c>
    </row>
    <row r="32" spans="1:14" ht="18.75" customHeight="1">
      <c r="A32" s="62"/>
      <c r="B32" s="15"/>
      <c r="C32" s="15"/>
      <c r="D32" s="142" t="s">
        <v>40</v>
      </c>
      <c r="E32" s="116">
        <v>0</v>
      </c>
      <c r="F32" s="80">
        <v>0</v>
      </c>
      <c r="G32" s="148">
        <f aca="true" t="shared" si="2" ref="G32:G62">E32-F32</f>
        <v>0</v>
      </c>
      <c r="H32" s="15"/>
      <c r="I32" s="15"/>
      <c r="J32" s="15"/>
      <c r="K32" s="142" t="s">
        <v>33</v>
      </c>
      <c r="L32" s="116">
        <v>0</v>
      </c>
      <c r="M32" s="80">
        <v>0</v>
      </c>
      <c r="N32" s="148">
        <f t="shared" si="1"/>
        <v>0</v>
      </c>
    </row>
    <row r="33" spans="1:14" ht="18.75" customHeight="1">
      <c r="A33" s="62"/>
      <c r="B33" s="15"/>
      <c r="C33" s="15"/>
      <c r="D33" s="142" t="s">
        <v>67</v>
      </c>
      <c r="E33" s="116">
        <v>0</v>
      </c>
      <c r="F33" s="80">
        <v>0</v>
      </c>
      <c r="G33" s="148">
        <f t="shared" si="2"/>
        <v>0</v>
      </c>
      <c r="H33" s="15"/>
      <c r="I33" s="15"/>
      <c r="J33" s="15"/>
      <c r="K33" s="142" t="s">
        <v>81</v>
      </c>
      <c r="L33" s="116">
        <v>11734630</v>
      </c>
      <c r="M33" s="80">
        <v>27218500</v>
      </c>
      <c r="N33" s="148">
        <f t="shared" si="1"/>
        <v>-15483870</v>
      </c>
    </row>
    <row r="34" spans="1:14" ht="18.75" customHeight="1">
      <c r="A34" s="62"/>
      <c r="B34" s="15"/>
      <c r="C34" s="15"/>
      <c r="D34" s="142" t="s">
        <v>41</v>
      </c>
      <c r="E34" s="116">
        <v>1000000</v>
      </c>
      <c r="F34" s="80">
        <v>0</v>
      </c>
      <c r="G34" s="148">
        <v>0</v>
      </c>
      <c r="H34" s="15"/>
      <c r="I34" s="15"/>
      <c r="J34" s="15"/>
      <c r="K34" s="142" t="s">
        <v>83</v>
      </c>
      <c r="L34" s="116">
        <v>0</v>
      </c>
      <c r="M34" s="80">
        <v>0</v>
      </c>
      <c r="N34" s="148">
        <f t="shared" si="1"/>
        <v>0</v>
      </c>
    </row>
    <row r="35" spans="1:14" ht="18.75" customHeight="1">
      <c r="A35" s="62"/>
      <c r="B35" s="15"/>
      <c r="C35" s="15"/>
      <c r="D35" s="142" t="s">
        <v>47</v>
      </c>
      <c r="E35" s="116">
        <v>0</v>
      </c>
      <c r="F35" s="80">
        <v>0</v>
      </c>
      <c r="G35" s="148">
        <f t="shared" si="2"/>
        <v>0</v>
      </c>
      <c r="H35" s="15"/>
      <c r="I35" s="15"/>
      <c r="J35" s="15"/>
      <c r="K35" s="142" t="s">
        <v>76</v>
      </c>
      <c r="L35" s="116">
        <v>0</v>
      </c>
      <c r="M35" s="80">
        <v>0</v>
      </c>
      <c r="N35" s="148">
        <f t="shared" si="1"/>
        <v>0</v>
      </c>
    </row>
    <row r="36" spans="1:14" ht="18.75" customHeight="1">
      <c r="A36" s="62"/>
      <c r="B36" s="15"/>
      <c r="C36" s="189" t="s">
        <v>48</v>
      </c>
      <c r="D36" s="190"/>
      <c r="E36" s="115">
        <f>SUM(E37:E50)</f>
        <v>289891245</v>
      </c>
      <c r="F36" s="78">
        <f>SUM(F37:F50)</f>
        <v>325716382</v>
      </c>
      <c r="G36" s="133">
        <f t="shared" si="2"/>
        <v>-35825137</v>
      </c>
      <c r="H36" s="15"/>
      <c r="I36" s="15"/>
      <c r="J36" s="15"/>
      <c r="K36" s="142" t="s">
        <v>77</v>
      </c>
      <c r="L36" s="116">
        <v>5382000</v>
      </c>
      <c r="M36" s="80">
        <v>7176000</v>
      </c>
      <c r="N36" s="148">
        <f t="shared" si="1"/>
        <v>-1794000</v>
      </c>
    </row>
    <row r="37" spans="1:14" ht="18.75" customHeight="1">
      <c r="A37" s="62"/>
      <c r="B37" s="15"/>
      <c r="C37" s="15"/>
      <c r="D37" s="142" t="s">
        <v>49</v>
      </c>
      <c r="E37" s="122">
        <v>0</v>
      </c>
      <c r="F37" s="79">
        <v>0</v>
      </c>
      <c r="G37" s="148">
        <f t="shared" si="2"/>
        <v>0</v>
      </c>
      <c r="H37" s="15"/>
      <c r="I37" s="15"/>
      <c r="J37" s="15"/>
      <c r="K37" s="15"/>
      <c r="L37" s="31"/>
      <c r="M37" s="32"/>
      <c r="N37" s="135"/>
    </row>
    <row r="38" spans="1:14" ht="18.75" customHeight="1">
      <c r="A38" s="62"/>
      <c r="B38" s="15"/>
      <c r="C38" s="15"/>
      <c r="D38" s="142" t="s">
        <v>50</v>
      </c>
      <c r="E38" s="122">
        <v>0</v>
      </c>
      <c r="F38" s="79">
        <v>0</v>
      </c>
      <c r="G38" s="148">
        <f t="shared" si="2"/>
        <v>0</v>
      </c>
      <c r="H38" s="201" t="s">
        <v>37</v>
      </c>
      <c r="I38" s="201"/>
      <c r="J38" s="201"/>
      <c r="K38" s="201"/>
      <c r="L38" s="48">
        <f>SUM(L39,L42,L50)</f>
        <v>438379313</v>
      </c>
      <c r="M38" s="29">
        <f>SUM(M39,M42,M50)</f>
        <v>398339050</v>
      </c>
      <c r="N38" s="131">
        <f aca="true" t="shared" si="3" ref="N38:N53">L38-M38</f>
        <v>40040263</v>
      </c>
    </row>
    <row r="39" spans="1:14" ht="18.75" customHeight="1">
      <c r="A39" s="62"/>
      <c r="B39" s="15"/>
      <c r="C39" s="15"/>
      <c r="D39" s="142" t="s">
        <v>51</v>
      </c>
      <c r="E39" s="122">
        <v>0</v>
      </c>
      <c r="F39" s="79">
        <v>0</v>
      </c>
      <c r="G39" s="148">
        <f t="shared" si="2"/>
        <v>0</v>
      </c>
      <c r="H39" s="25"/>
      <c r="I39" s="191" t="s">
        <v>39</v>
      </c>
      <c r="J39" s="192"/>
      <c r="K39" s="192"/>
      <c r="L39" s="143">
        <f>L40</f>
        <v>55000000</v>
      </c>
      <c r="M39" s="27">
        <f>M40</f>
        <v>55000000</v>
      </c>
      <c r="N39" s="132">
        <f t="shared" si="3"/>
        <v>0</v>
      </c>
    </row>
    <row r="40" spans="1:14" ht="18.75" customHeight="1">
      <c r="A40" s="62"/>
      <c r="B40" s="15"/>
      <c r="C40" s="15"/>
      <c r="D40" s="142" t="s">
        <v>52</v>
      </c>
      <c r="E40" s="122">
        <v>399608330</v>
      </c>
      <c r="F40" s="79">
        <v>399608330</v>
      </c>
      <c r="G40" s="148">
        <f t="shared" si="2"/>
        <v>0</v>
      </c>
      <c r="H40" s="15"/>
      <c r="I40" s="26"/>
      <c r="J40" s="189" t="s">
        <v>39</v>
      </c>
      <c r="K40" s="190"/>
      <c r="L40" s="115">
        <f>L41</f>
        <v>55000000</v>
      </c>
      <c r="M40" s="78">
        <f>M41</f>
        <v>55000000</v>
      </c>
      <c r="N40" s="133">
        <f t="shared" si="3"/>
        <v>0</v>
      </c>
    </row>
    <row r="41" spans="1:14" ht="18.75" customHeight="1">
      <c r="A41" s="62"/>
      <c r="B41" s="15"/>
      <c r="C41" s="15"/>
      <c r="D41" s="142" t="s">
        <v>51</v>
      </c>
      <c r="E41" s="122">
        <v>-168181567</v>
      </c>
      <c r="F41" s="79">
        <v>-148811942</v>
      </c>
      <c r="G41" s="148">
        <f t="shared" si="2"/>
        <v>-19369625</v>
      </c>
      <c r="H41" s="15"/>
      <c r="I41" s="18"/>
      <c r="J41" s="18"/>
      <c r="K41" s="142" t="s">
        <v>39</v>
      </c>
      <c r="L41" s="116">
        <v>55000000</v>
      </c>
      <c r="M41" s="80">
        <v>55000000</v>
      </c>
      <c r="N41" s="130">
        <f t="shared" si="3"/>
        <v>0</v>
      </c>
    </row>
    <row r="42" spans="1:14" ht="18.75" customHeight="1">
      <c r="A42" s="62"/>
      <c r="B42" s="15"/>
      <c r="C42" s="15"/>
      <c r="D42" s="142" t="s">
        <v>53</v>
      </c>
      <c r="E42" s="122">
        <v>80478183</v>
      </c>
      <c r="F42" s="79">
        <v>80478183</v>
      </c>
      <c r="G42" s="148">
        <f t="shared" si="2"/>
        <v>0</v>
      </c>
      <c r="H42" s="139"/>
      <c r="I42" s="191" t="s">
        <v>42</v>
      </c>
      <c r="J42" s="192"/>
      <c r="K42" s="193"/>
      <c r="L42" s="146">
        <f>L43</f>
        <v>0</v>
      </c>
      <c r="M42" s="70">
        <f>M43</f>
        <v>0</v>
      </c>
      <c r="N42" s="64">
        <f t="shared" si="3"/>
        <v>0</v>
      </c>
    </row>
    <row r="43" spans="1:14" ht="18.75" customHeight="1">
      <c r="A43" s="62"/>
      <c r="B43" s="15"/>
      <c r="C43" s="15"/>
      <c r="D43" s="142" t="s">
        <v>51</v>
      </c>
      <c r="E43" s="122">
        <v>-22321818</v>
      </c>
      <c r="F43" s="79">
        <v>-6305454</v>
      </c>
      <c r="G43" s="148">
        <f t="shared" si="2"/>
        <v>-16016364</v>
      </c>
      <c r="H43" s="15"/>
      <c r="I43" s="26"/>
      <c r="J43" s="189" t="s">
        <v>42</v>
      </c>
      <c r="K43" s="190"/>
      <c r="L43" s="115">
        <f>SUM(L44:L47)</f>
        <v>0</v>
      </c>
      <c r="M43" s="78">
        <f>SUM(M44:M47)</f>
        <v>0</v>
      </c>
      <c r="N43" s="133">
        <f t="shared" si="3"/>
        <v>0</v>
      </c>
    </row>
    <row r="44" spans="1:14" ht="18.75" customHeight="1">
      <c r="A44" s="62"/>
      <c r="B44" s="15"/>
      <c r="C44" s="15"/>
      <c r="D44" s="142" t="s">
        <v>54</v>
      </c>
      <c r="E44" s="122">
        <v>267751236</v>
      </c>
      <c r="F44" s="79">
        <v>267751236</v>
      </c>
      <c r="G44" s="148">
        <f t="shared" si="2"/>
        <v>0</v>
      </c>
      <c r="H44" s="15"/>
      <c r="I44" s="15"/>
      <c r="J44" s="15"/>
      <c r="K44" s="142" t="s">
        <v>43</v>
      </c>
      <c r="L44" s="116">
        <v>0</v>
      </c>
      <c r="M44" s="80">
        <v>0</v>
      </c>
      <c r="N44" s="130">
        <f t="shared" si="3"/>
        <v>0</v>
      </c>
    </row>
    <row r="45" spans="1:14" ht="18.75" customHeight="1">
      <c r="A45" s="62"/>
      <c r="B45" s="15"/>
      <c r="C45" s="15"/>
      <c r="D45" s="142" t="s">
        <v>51</v>
      </c>
      <c r="E45" s="122">
        <v>-267707236</v>
      </c>
      <c r="F45" s="79">
        <v>-267620232</v>
      </c>
      <c r="G45" s="148">
        <f t="shared" si="2"/>
        <v>-87004</v>
      </c>
      <c r="H45" s="15"/>
      <c r="I45" s="15"/>
      <c r="J45" s="15"/>
      <c r="K45" s="142" t="s">
        <v>44</v>
      </c>
      <c r="L45" s="116">
        <v>0</v>
      </c>
      <c r="M45" s="80">
        <v>0</v>
      </c>
      <c r="N45" s="130">
        <f t="shared" si="3"/>
        <v>0</v>
      </c>
    </row>
    <row r="46" spans="1:14" ht="18.75" customHeight="1">
      <c r="A46" s="62"/>
      <c r="B46" s="15"/>
      <c r="C46" s="15"/>
      <c r="D46" s="142" t="s">
        <v>55</v>
      </c>
      <c r="E46" s="122">
        <v>0</v>
      </c>
      <c r="F46" s="79">
        <v>0</v>
      </c>
      <c r="G46" s="148">
        <f t="shared" si="2"/>
        <v>0</v>
      </c>
      <c r="H46" s="15"/>
      <c r="I46" s="15"/>
      <c r="J46" s="15"/>
      <c r="K46" s="142" t="s">
        <v>45</v>
      </c>
      <c r="L46" s="116">
        <v>0</v>
      </c>
      <c r="M46" s="80">
        <v>0</v>
      </c>
      <c r="N46" s="130">
        <f t="shared" si="3"/>
        <v>0</v>
      </c>
    </row>
    <row r="47" spans="1:14" ht="18.75" customHeight="1">
      <c r="A47" s="62"/>
      <c r="B47" s="15"/>
      <c r="C47" s="15"/>
      <c r="D47" s="142" t="s">
        <v>51</v>
      </c>
      <c r="E47" s="122">
        <v>0</v>
      </c>
      <c r="F47" s="79">
        <v>0</v>
      </c>
      <c r="G47" s="148">
        <f t="shared" si="2"/>
        <v>0</v>
      </c>
      <c r="H47" s="15"/>
      <c r="I47" s="15"/>
      <c r="J47" s="15"/>
      <c r="K47" s="142" t="s">
        <v>46</v>
      </c>
      <c r="L47" s="116">
        <v>0</v>
      </c>
      <c r="M47" s="80">
        <v>0</v>
      </c>
      <c r="N47" s="130">
        <f t="shared" si="3"/>
        <v>0</v>
      </c>
    </row>
    <row r="48" spans="1:14" ht="18.75" customHeight="1">
      <c r="A48" s="62"/>
      <c r="B48" s="15"/>
      <c r="C48" s="15"/>
      <c r="D48" s="142" t="s">
        <v>56</v>
      </c>
      <c r="E48" s="122">
        <v>0</v>
      </c>
      <c r="F48" s="79">
        <v>0</v>
      </c>
      <c r="G48" s="148">
        <f t="shared" si="2"/>
        <v>0</v>
      </c>
      <c r="H48" s="15"/>
      <c r="I48" s="16"/>
      <c r="J48" s="189" t="s">
        <v>76</v>
      </c>
      <c r="K48" s="190"/>
      <c r="L48" s="115">
        <f>SUM(L49:L49)</f>
        <v>0</v>
      </c>
      <c r="M48" s="78">
        <f>SUM(M49:M49)</f>
        <v>0</v>
      </c>
      <c r="N48" s="133">
        <f t="shared" si="3"/>
        <v>0</v>
      </c>
    </row>
    <row r="49" spans="1:14" ht="18.75" customHeight="1">
      <c r="A49" s="62"/>
      <c r="B49" s="15"/>
      <c r="C49" s="15"/>
      <c r="D49" s="142" t="s">
        <v>57</v>
      </c>
      <c r="E49" s="122">
        <v>1760727</v>
      </c>
      <c r="F49" s="79">
        <v>1760727</v>
      </c>
      <c r="G49" s="148">
        <f t="shared" si="2"/>
        <v>0</v>
      </c>
      <c r="H49" s="15"/>
      <c r="I49" s="15"/>
      <c r="J49" s="15"/>
      <c r="K49" s="142" t="s">
        <v>76</v>
      </c>
      <c r="L49" s="116">
        <v>0</v>
      </c>
      <c r="M49" s="80">
        <v>0</v>
      </c>
      <c r="N49" s="130">
        <f t="shared" si="3"/>
        <v>0</v>
      </c>
    </row>
    <row r="50" spans="1:14" ht="18.75" customHeight="1">
      <c r="A50" s="62"/>
      <c r="B50" s="15"/>
      <c r="C50" s="15"/>
      <c r="D50" s="142" t="s">
        <v>51</v>
      </c>
      <c r="E50" s="122">
        <v>-1496610</v>
      </c>
      <c r="F50" s="79">
        <v>-1144466</v>
      </c>
      <c r="G50" s="148">
        <f t="shared" si="2"/>
        <v>-352144</v>
      </c>
      <c r="H50" s="139"/>
      <c r="I50" s="191" t="s">
        <v>84</v>
      </c>
      <c r="J50" s="192"/>
      <c r="K50" s="193"/>
      <c r="L50" s="146">
        <f>L51</f>
        <v>383379313</v>
      </c>
      <c r="M50" s="70">
        <f>M51</f>
        <v>343339050</v>
      </c>
      <c r="N50" s="64">
        <f t="shared" si="3"/>
        <v>40040263</v>
      </c>
    </row>
    <row r="51" spans="1:14" ht="18.75" customHeight="1">
      <c r="A51" s="62"/>
      <c r="B51" s="15"/>
      <c r="C51" s="189" t="s">
        <v>58</v>
      </c>
      <c r="D51" s="190"/>
      <c r="E51" s="115">
        <f>SUM(E52:E54)</f>
        <v>122667</v>
      </c>
      <c r="F51" s="78">
        <f>SUM(F52:F54)</f>
        <v>282667</v>
      </c>
      <c r="G51" s="133">
        <f t="shared" si="2"/>
        <v>-160000</v>
      </c>
      <c r="H51" s="15"/>
      <c r="I51" s="26"/>
      <c r="J51" s="189" t="s">
        <v>85</v>
      </c>
      <c r="K51" s="190"/>
      <c r="L51" s="115">
        <f>SUM(L52:L53)</f>
        <v>383379313</v>
      </c>
      <c r="M51" s="78">
        <f>SUM(M52:M53)</f>
        <v>343339050</v>
      </c>
      <c r="N51" s="133">
        <f t="shared" si="3"/>
        <v>40040263</v>
      </c>
    </row>
    <row r="52" spans="1:14" ht="18.75" customHeight="1">
      <c r="A52" s="62"/>
      <c r="B52" s="15"/>
      <c r="C52" s="15"/>
      <c r="D52" s="142" t="s">
        <v>80</v>
      </c>
      <c r="E52" s="122">
        <v>0</v>
      </c>
      <c r="F52" s="79">
        <v>0</v>
      </c>
      <c r="G52" s="148">
        <f t="shared" si="2"/>
        <v>0</v>
      </c>
      <c r="H52" s="15"/>
      <c r="I52" s="15"/>
      <c r="J52" s="15"/>
      <c r="K52" s="142" t="s">
        <v>86</v>
      </c>
      <c r="L52" s="116">
        <f>M52+M53</f>
        <v>343339050</v>
      </c>
      <c r="M52" s="80">
        <v>295201043</v>
      </c>
      <c r="N52" s="148">
        <f t="shared" si="3"/>
        <v>48138007</v>
      </c>
    </row>
    <row r="53" spans="1:14" ht="18.75" customHeight="1">
      <c r="A53" s="62"/>
      <c r="B53" s="15"/>
      <c r="C53" s="15"/>
      <c r="D53" s="142" t="s">
        <v>59</v>
      </c>
      <c r="E53" s="122">
        <v>0</v>
      </c>
      <c r="F53" s="79">
        <v>0</v>
      </c>
      <c r="G53" s="148">
        <f t="shared" si="2"/>
        <v>0</v>
      </c>
      <c r="H53" s="15"/>
      <c r="I53" s="15"/>
      <c r="J53" s="15"/>
      <c r="K53" s="142" t="s">
        <v>87</v>
      </c>
      <c r="L53" s="116">
        <f>'[1]운영계산서'!L103</f>
        <v>40040263</v>
      </c>
      <c r="M53" s="80">
        <f>'[1]운영계산서'!M103</f>
        <v>48138007</v>
      </c>
      <c r="N53" s="148">
        <f t="shared" si="3"/>
        <v>-8097744</v>
      </c>
    </row>
    <row r="54" spans="1:14" ht="18.75" customHeight="1">
      <c r="A54" s="62"/>
      <c r="B54" s="15"/>
      <c r="C54" s="15"/>
      <c r="D54" s="142" t="s">
        <v>60</v>
      </c>
      <c r="E54" s="122">
        <v>122667</v>
      </c>
      <c r="F54" s="79">
        <v>282667</v>
      </c>
      <c r="G54" s="148">
        <f t="shared" si="2"/>
        <v>-160000</v>
      </c>
      <c r="H54" s="15"/>
      <c r="I54" s="15"/>
      <c r="J54" s="15"/>
      <c r="K54" s="15"/>
      <c r="L54" s="31"/>
      <c r="M54" s="32"/>
      <c r="N54" s="63"/>
    </row>
    <row r="55" spans="1:14" ht="18.75" customHeight="1">
      <c r="A55" s="62"/>
      <c r="B55" s="15"/>
      <c r="C55" s="189" t="s">
        <v>68</v>
      </c>
      <c r="D55" s="190"/>
      <c r="E55" s="115">
        <f>SUM(E56:E61)</f>
        <v>0</v>
      </c>
      <c r="F55" s="78">
        <f>SUM(F56:F61)</f>
        <v>0</v>
      </c>
      <c r="G55" s="133">
        <f t="shared" si="2"/>
        <v>0</v>
      </c>
      <c r="H55" s="15"/>
      <c r="I55" s="15"/>
      <c r="J55" s="15"/>
      <c r="K55" s="15"/>
      <c r="L55" s="31"/>
      <c r="M55" s="32"/>
      <c r="N55" s="63"/>
    </row>
    <row r="56" spans="1:14" ht="18.75" customHeight="1">
      <c r="A56" s="62"/>
      <c r="B56" s="15"/>
      <c r="C56" s="15"/>
      <c r="D56" s="142" t="s">
        <v>69</v>
      </c>
      <c r="E56" s="122">
        <v>0</v>
      </c>
      <c r="F56" s="79">
        <v>0</v>
      </c>
      <c r="G56" s="148">
        <f t="shared" si="2"/>
        <v>0</v>
      </c>
      <c r="H56" s="15"/>
      <c r="I56" s="15"/>
      <c r="J56" s="15"/>
      <c r="K56" s="15"/>
      <c r="L56" s="31"/>
      <c r="M56" s="32"/>
      <c r="N56" s="63"/>
    </row>
    <row r="57" spans="1:14" ht="18.75" customHeight="1">
      <c r="A57" s="62"/>
      <c r="B57" s="15"/>
      <c r="C57" s="15"/>
      <c r="D57" s="142" t="s">
        <v>70</v>
      </c>
      <c r="E57" s="122">
        <v>0</v>
      </c>
      <c r="F57" s="79">
        <v>0</v>
      </c>
      <c r="G57" s="148">
        <f t="shared" si="2"/>
        <v>0</v>
      </c>
      <c r="H57" s="15"/>
      <c r="I57" s="15"/>
      <c r="J57" s="15"/>
      <c r="K57" s="15"/>
      <c r="L57" s="31"/>
      <c r="M57" s="32"/>
      <c r="N57" s="63"/>
    </row>
    <row r="58" spans="1:14" ht="18.75" customHeight="1">
      <c r="A58" s="62"/>
      <c r="B58" s="15"/>
      <c r="C58" s="15"/>
      <c r="D58" s="142" t="s">
        <v>71</v>
      </c>
      <c r="E58" s="122">
        <v>0</v>
      </c>
      <c r="F58" s="79">
        <v>0</v>
      </c>
      <c r="G58" s="148">
        <f t="shared" si="2"/>
        <v>0</v>
      </c>
      <c r="H58" s="15"/>
      <c r="I58" s="15"/>
      <c r="J58" s="15"/>
      <c r="K58" s="15"/>
      <c r="L58" s="31"/>
      <c r="M58" s="32"/>
      <c r="N58" s="63"/>
    </row>
    <row r="59" spans="1:14" ht="18.75" customHeight="1">
      <c r="A59" s="62"/>
      <c r="B59" s="15"/>
      <c r="C59" s="15"/>
      <c r="D59" s="142" t="s">
        <v>72</v>
      </c>
      <c r="E59" s="122">
        <v>0</v>
      </c>
      <c r="F59" s="79">
        <v>0</v>
      </c>
      <c r="G59" s="148">
        <f t="shared" si="2"/>
        <v>0</v>
      </c>
      <c r="H59" s="15"/>
      <c r="I59" s="15"/>
      <c r="J59" s="15"/>
      <c r="K59" s="15"/>
      <c r="L59" s="31"/>
      <c r="M59" s="32"/>
      <c r="N59" s="63"/>
    </row>
    <row r="60" spans="1:14" ht="18.75" customHeight="1">
      <c r="A60" s="62"/>
      <c r="B60" s="15"/>
      <c r="C60" s="15"/>
      <c r="D60" s="142" t="s">
        <v>73</v>
      </c>
      <c r="E60" s="122">
        <v>0</v>
      </c>
      <c r="F60" s="79">
        <v>0</v>
      </c>
      <c r="G60" s="148">
        <f t="shared" si="2"/>
        <v>0</v>
      </c>
      <c r="H60" s="15"/>
      <c r="I60" s="15"/>
      <c r="J60" s="15"/>
      <c r="K60" s="15"/>
      <c r="L60" s="31"/>
      <c r="M60" s="32"/>
      <c r="N60" s="63"/>
    </row>
    <row r="61" spans="1:14" ht="18.75" customHeight="1">
      <c r="A61" s="62"/>
      <c r="B61" s="15"/>
      <c r="C61" s="15"/>
      <c r="D61" s="142" t="s">
        <v>68</v>
      </c>
      <c r="E61" s="122">
        <v>0</v>
      </c>
      <c r="F61" s="79">
        <v>0</v>
      </c>
      <c r="G61" s="148">
        <f t="shared" si="2"/>
        <v>0</v>
      </c>
      <c r="H61" s="18"/>
      <c r="I61" s="18"/>
      <c r="J61" s="18"/>
      <c r="K61" s="18"/>
      <c r="L61" s="127"/>
      <c r="M61" s="33"/>
      <c r="N61" s="136"/>
    </row>
    <row r="62" spans="1:14" ht="18.75" customHeight="1" thickBot="1">
      <c r="A62" s="84" t="s">
        <v>61</v>
      </c>
      <c r="B62" s="85"/>
      <c r="C62" s="85"/>
      <c r="D62" s="154"/>
      <c r="E62" s="145">
        <f>SUM(E12,E30)</f>
        <v>536129793</v>
      </c>
      <c r="F62" s="72">
        <f>SUM(F12,F30)</f>
        <v>543015343</v>
      </c>
      <c r="G62" s="65">
        <f t="shared" si="2"/>
        <v>-6885550</v>
      </c>
      <c r="H62" s="85" t="s">
        <v>13</v>
      </c>
      <c r="I62" s="85"/>
      <c r="J62" s="85"/>
      <c r="K62" s="85"/>
      <c r="L62" s="121">
        <f>SUM(L11,L38)</f>
        <v>536129793</v>
      </c>
      <c r="M62" s="86">
        <f>SUM(M11,M38)</f>
        <v>543015343</v>
      </c>
      <c r="N62" s="137">
        <f>L62-M62</f>
        <v>-6885550</v>
      </c>
    </row>
    <row r="63" spans="1:14" ht="19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</sheetData>
  <sheetProtection/>
  <mergeCells count="31">
    <mergeCell ref="I39:K39"/>
    <mergeCell ref="J40:K40"/>
    <mergeCell ref="I42:K42"/>
    <mergeCell ref="H7:K7"/>
    <mergeCell ref="H9:K9"/>
    <mergeCell ref="H11:K11"/>
    <mergeCell ref="I12:K12"/>
    <mergeCell ref="J13:K13"/>
    <mergeCell ref="H38:K38"/>
    <mergeCell ref="A1:N1"/>
    <mergeCell ref="A4:D4"/>
    <mergeCell ref="H4:K4"/>
    <mergeCell ref="B12:D12"/>
    <mergeCell ref="C13:D13"/>
    <mergeCell ref="A11:D11"/>
    <mergeCell ref="A6:D6"/>
    <mergeCell ref="A7:D7"/>
    <mergeCell ref="A9:D9"/>
    <mergeCell ref="H6:K6"/>
    <mergeCell ref="C27:D27"/>
    <mergeCell ref="B30:D30"/>
    <mergeCell ref="I30:K30"/>
    <mergeCell ref="C31:D31"/>
    <mergeCell ref="J31:K31"/>
    <mergeCell ref="C36:D36"/>
    <mergeCell ref="J43:K43"/>
    <mergeCell ref="J48:K48"/>
    <mergeCell ref="I50:K50"/>
    <mergeCell ref="C51:D51"/>
    <mergeCell ref="J51:K51"/>
    <mergeCell ref="C55:D5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5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04"/>
  <sheetViews>
    <sheetView view="pageBreakPreview" zoomScale="90" zoomScaleNormal="90" zoomScaleSheetLayoutView="90" zoomScalePageLayoutView="0" workbookViewId="0" topLeftCell="A1">
      <pane ySplit="13" topLeftCell="A14" activePane="bottomLeft" state="frozen"/>
      <selection pane="topLeft" activeCell="A4" sqref="A4:E4"/>
      <selection pane="bottomLeft" activeCell="A1" sqref="A1:N1"/>
    </sheetView>
  </sheetViews>
  <sheetFormatPr defaultColWidth="12.77734375" defaultRowHeight="19.5" customHeight="1"/>
  <cols>
    <col min="1" max="3" width="3.3359375" style="1" customWidth="1"/>
    <col min="4" max="4" width="17.77734375" style="1" customWidth="1"/>
    <col min="5" max="7" width="13.77734375" style="1" customWidth="1"/>
    <col min="8" max="10" width="3.3359375" style="1" customWidth="1"/>
    <col min="11" max="11" width="17.7773437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195" t="str">
        <f>재무상태표!A1</f>
        <v>강원대학교산학협력단 2013년 결산서(BR미디어)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ht="15" customHeight="1">
      <c r="A2" s="2"/>
    </row>
    <row r="3" spans="1:14" ht="19.5" customHeight="1" thickBot="1">
      <c r="A3" s="3" t="s">
        <v>275</v>
      </c>
      <c r="N3" s="4" t="s">
        <v>88</v>
      </c>
    </row>
    <row r="4" spans="1:14" ht="18" customHeight="1">
      <c r="A4" s="196" t="s">
        <v>89</v>
      </c>
      <c r="B4" s="197"/>
      <c r="C4" s="197"/>
      <c r="D4" s="198"/>
      <c r="E4" s="67" t="s">
        <v>90</v>
      </c>
      <c r="F4" s="53"/>
      <c r="G4" s="54"/>
      <c r="H4" s="199" t="s">
        <v>89</v>
      </c>
      <c r="I4" s="197"/>
      <c r="J4" s="197"/>
      <c r="K4" s="198"/>
      <c r="L4" s="67" t="s">
        <v>91</v>
      </c>
      <c r="M4" s="53"/>
      <c r="N4" s="54"/>
    </row>
    <row r="5" spans="1:14" ht="18" customHeight="1">
      <c r="A5" s="55" t="s">
        <v>1</v>
      </c>
      <c r="B5" s="6" t="s">
        <v>2</v>
      </c>
      <c r="C5" s="6" t="s">
        <v>3</v>
      </c>
      <c r="D5" s="43" t="s">
        <v>4</v>
      </c>
      <c r="E5" s="5" t="str">
        <f>'[1]재무상태표'!E5</f>
        <v>2013회계연도(당기)</v>
      </c>
      <c r="F5" s="6" t="str">
        <f>'[1]재무상태표'!F5</f>
        <v>2012회계연도(전기)</v>
      </c>
      <c r="G5" s="56" t="s">
        <v>92</v>
      </c>
      <c r="H5" s="66" t="s">
        <v>1</v>
      </c>
      <c r="I5" s="6" t="s">
        <v>2</v>
      </c>
      <c r="J5" s="6" t="s">
        <v>3</v>
      </c>
      <c r="K5" s="43" t="s">
        <v>4</v>
      </c>
      <c r="L5" s="5" t="str">
        <f>E5</f>
        <v>2013회계연도(당기)</v>
      </c>
      <c r="M5" s="6" t="str">
        <f>F5</f>
        <v>2012회계연도(전기)</v>
      </c>
      <c r="N5" s="56" t="s">
        <v>92</v>
      </c>
    </row>
    <row r="6" spans="1:14" ht="18" customHeight="1">
      <c r="A6" s="212" t="s">
        <v>93</v>
      </c>
      <c r="B6" s="213"/>
      <c r="C6" s="213"/>
      <c r="D6" s="213"/>
      <c r="E6" s="44">
        <f>E16</f>
        <v>522202974</v>
      </c>
      <c r="F6" s="128">
        <f>F16</f>
        <v>376433078</v>
      </c>
      <c r="G6" s="57">
        <f>E6-F6</f>
        <v>145769896</v>
      </c>
      <c r="H6" s="213" t="s">
        <v>94</v>
      </c>
      <c r="I6" s="213"/>
      <c r="J6" s="213"/>
      <c r="K6" s="213"/>
      <c r="L6" s="44">
        <f>L16</f>
        <v>224616984</v>
      </c>
      <c r="M6" s="128">
        <f>M16</f>
        <v>146053764</v>
      </c>
      <c r="N6" s="57">
        <f aca="true" t="shared" si="0" ref="N6:N13">L6-M6</f>
        <v>78563220</v>
      </c>
    </row>
    <row r="7" spans="1:14" ht="18" customHeight="1">
      <c r="A7" s="210" t="s">
        <v>95</v>
      </c>
      <c r="B7" s="211"/>
      <c r="C7" s="211"/>
      <c r="D7" s="211"/>
      <c r="E7" s="44">
        <f>E39</f>
        <v>179672612</v>
      </c>
      <c r="F7" s="36">
        <f>F39</f>
        <v>120627327</v>
      </c>
      <c r="G7" s="57">
        <f>E7-F7</f>
        <v>59045285</v>
      </c>
      <c r="H7" s="211" t="s">
        <v>96</v>
      </c>
      <c r="I7" s="211"/>
      <c r="J7" s="211"/>
      <c r="K7" s="211"/>
      <c r="L7" s="44">
        <f>L39</f>
        <v>84254104</v>
      </c>
      <c r="M7" s="36">
        <f>M39</f>
        <v>0</v>
      </c>
      <c r="N7" s="57">
        <f t="shared" si="0"/>
        <v>84254104</v>
      </c>
    </row>
    <row r="8" spans="1:14" ht="18" customHeight="1">
      <c r="A8" s="210" t="s">
        <v>97</v>
      </c>
      <c r="B8" s="211"/>
      <c r="C8" s="211"/>
      <c r="D8" s="211"/>
      <c r="E8" s="44">
        <f>E56</f>
        <v>0</v>
      </c>
      <c r="F8" s="36">
        <f>F56</f>
        <v>0</v>
      </c>
      <c r="G8" s="57">
        <f>E8-F8</f>
        <v>0</v>
      </c>
      <c r="H8" s="211" t="s">
        <v>98</v>
      </c>
      <c r="I8" s="211"/>
      <c r="J8" s="211"/>
      <c r="K8" s="211"/>
      <c r="L8" s="44">
        <f>L56</f>
        <v>0</v>
      </c>
      <c r="M8" s="36">
        <f>M56</f>
        <v>0</v>
      </c>
      <c r="N8" s="57">
        <f t="shared" si="0"/>
        <v>0</v>
      </c>
    </row>
    <row r="9" spans="1:14" ht="18" customHeight="1">
      <c r="A9" s="210" t="s">
        <v>99</v>
      </c>
      <c r="B9" s="211"/>
      <c r="C9" s="211"/>
      <c r="D9" s="211"/>
      <c r="E9" s="44">
        <f>E74</f>
        <v>75000000</v>
      </c>
      <c r="F9" s="36">
        <f>F74</f>
        <v>86250000</v>
      </c>
      <c r="G9" s="57">
        <f>E9-F9</f>
        <v>-11250000</v>
      </c>
      <c r="H9" s="211" t="s">
        <v>100</v>
      </c>
      <c r="I9" s="211"/>
      <c r="J9" s="211"/>
      <c r="K9" s="211"/>
      <c r="L9" s="44">
        <f>L74</f>
        <v>426554938</v>
      </c>
      <c r="M9" s="36">
        <f>M74</f>
        <v>358230620</v>
      </c>
      <c r="N9" s="57">
        <f t="shared" si="0"/>
        <v>68324318</v>
      </c>
    </row>
    <row r="10" spans="1:14" ht="18" customHeight="1">
      <c r="A10" s="210" t="s">
        <v>101</v>
      </c>
      <c r="B10" s="211"/>
      <c r="C10" s="211"/>
      <c r="D10" s="211"/>
      <c r="E10" s="45">
        <f>E84</f>
        <v>1083190</v>
      </c>
      <c r="F10" s="38">
        <f>F84</f>
        <v>318996</v>
      </c>
      <c r="G10" s="57">
        <f>E10-F10</f>
        <v>764194</v>
      </c>
      <c r="H10" s="211" t="s">
        <v>102</v>
      </c>
      <c r="I10" s="211"/>
      <c r="J10" s="211"/>
      <c r="K10" s="211"/>
      <c r="L10" s="45">
        <f>L84</f>
        <v>2492487</v>
      </c>
      <c r="M10" s="38">
        <f>M84</f>
        <v>10007010</v>
      </c>
      <c r="N10" s="57">
        <f t="shared" si="0"/>
        <v>-7514523</v>
      </c>
    </row>
    <row r="11" spans="1:14" ht="18" customHeight="1">
      <c r="A11" s="58"/>
      <c r="B11" s="9"/>
      <c r="C11" s="9"/>
      <c r="D11" s="9"/>
      <c r="E11" s="46"/>
      <c r="F11" s="40"/>
      <c r="G11" s="71"/>
      <c r="H11" s="211" t="s">
        <v>103</v>
      </c>
      <c r="I11" s="211"/>
      <c r="J11" s="211"/>
      <c r="K11" s="211"/>
      <c r="L11" s="46">
        <f>L97</f>
        <v>0</v>
      </c>
      <c r="M11" s="40">
        <f>M97</f>
        <v>21200000</v>
      </c>
      <c r="N11" s="57">
        <f t="shared" si="0"/>
        <v>-21200000</v>
      </c>
    </row>
    <row r="12" spans="1:14" ht="18" customHeight="1">
      <c r="A12" s="58"/>
      <c r="B12" s="9"/>
      <c r="C12" s="9"/>
      <c r="D12" s="9"/>
      <c r="E12" s="46"/>
      <c r="F12" s="40"/>
      <c r="G12" s="59"/>
      <c r="H12" s="214" t="s">
        <v>104</v>
      </c>
      <c r="I12" s="214"/>
      <c r="J12" s="214"/>
      <c r="K12" s="214"/>
      <c r="L12" s="46">
        <f>L100</f>
        <v>40040263</v>
      </c>
      <c r="M12" s="40">
        <f>M100</f>
        <v>48138007</v>
      </c>
      <c r="N12" s="59">
        <f t="shared" si="0"/>
        <v>-8097744</v>
      </c>
    </row>
    <row r="13" spans="1:14" ht="18" customHeight="1">
      <c r="A13" s="60" t="s">
        <v>105</v>
      </c>
      <c r="B13" s="10"/>
      <c r="C13" s="10"/>
      <c r="D13" s="10"/>
      <c r="E13" s="34">
        <f>SUM(E6:E12)</f>
        <v>777958776</v>
      </c>
      <c r="F13" s="28">
        <f>SUM(F6:F12)</f>
        <v>583629401</v>
      </c>
      <c r="G13" s="61">
        <f>E13-F13</f>
        <v>194329375</v>
      </c>
      <c r="H13" s="10" t="s">
        <v>106</v>
      </c>
      <c r="I13" s="10"/>
      <c r="J13" s="10"/>
      <c r="K13" s="10"/>
      <c r="L13" s="34">
        <f>SUM(L6:L12)</f>
        <v>777958776</v>
      </c>
      <c r="M13" s="28">
        <f>SUM(M6:M12)</f>
        <v>583629401</v>
      </c>
      <c r="N13" s="61">
        <f t="shared" si="0"/>
        <v>194329375</v>
      </c>
    </row>
    <row r="14" spans="1:14" ht="9.75" customHeight="1">
      <c r="A14" s="62"/>
      <c r="B14" s="15"/>
      <c r="C14" s="15"/>
      <c r="D14" s="15"/>
      <c r="E14" s="68"/>
      <c r="F14" s="32"/>
      <c r="G14" s="69"/>
      <c r="H14" s="15"/>
      <c r="I14" s="15"/>
      <c r="J14" s="15"/>
      <c r="K14" s="15"/>
      <c r="L14" s="68"/>
      <c r="M14" s="32"/>
      <c r="N14" s="69"/>
    </row>
    <row r="15" spans="1:14" ht="18.75" customHeight="1">
      <c r="A15" s="200" t="s">
        <v>107</v>
      </c>
      <c r="B15" s="201"/>
      <c r="C15" s="201"/>
      <c r="D15" s="201"/>
      <c r="E15" s="48">
        <f>E16+E39+E56+E74+E84</f>
        <v>777958776</v>
      </c>
      <c r="F15" s="29">
        <f>F16+F39+F56+F74+F84</f>
        <v>583629401</v>
      </c>
      <c r="G15" s="73">
        <f>E15-F15</f>
        <v>194329375</v>
      </c>
      <c r="H15" s="201" t="s">
        <v>108</v>
      </c>
      <c r="I15" s="201"/>
      <c r="J15" s="201"/>
      <c r="K15" s="201"/>
      <c r="L15" s="48">
        <f>SUM(L16,L39,L56,L74,L84,L97)</f>
        <v>737918513</v>
      </c>
      <c r="M15" s="29">
        <f>SUM(M16,M39,M56,M74,M84,M97)</f>
        <v>535491394</v>
      </c>
      <c r="N15" s="73">
        <f>L15-M15</f>
        <v>202427119</v>
      </c>
    </row>
    <row r="16" spans="1:14" ht="18.75" customHeight="1">
      <c r="A16" s="95"/>
      <c r="B16" s="208" t="s">
        <v>93</v>
      </c>
      <c r="C16" s="209"/>
      <c r="D16" s="205"/>
      <c r="E16" s="114">
        <f>E17+E25+E31+E34+E37</f>
        <v>522202974</v>
      </c>
      <c r="F16" s="74">
        <f>F17+F25+F31+F34+F37</f>
        <v>376433078</v>
      </c>
      <c r="G16" s="75">
        <f>E16-F16</f>
        <v>145769896</v>
      </c>
      <c r="H16" s="95"/>
      <c r="I16" s="208" t="s">
        <v>94</v>
      </c>
      <c r="J16" s="209"/>
      <c r="K16" s="205"/>
      <c r="L16" s="114">
        <f>SUM(L17,L25,L31,L34,L37)</f>
        <v>224616984</v>
      </c>
      <c r="M16" s="74">
        <f>SUM(M17,M25,M31,M34,M37)</f>
        <v>146053764</v>
      </c>
      <c r="N16" s="75">
        <f>L16-M16</f>
        <v>78563220</v>
      </c>
    </row>
    <row r="17" spans="1:14" ht="18.75" customHeight="1">
      <c r="A17" s="62"/>
      <c r="B17" s="94"/>
      <c r="C17" s="206" t="s">
        <v>109</v>
      </c>
      <c r="D17" s="207"/>
      <c r="E17" s="115">
        <f>E18+E19</f>
        <v>0</v>
      </c>
      <c r="F17" s="109">
        <f>F18+F19</f>
        <v>0</v>
      </c>
      <c r="G17" s="110">
        <f>E17-F17</f>
        <v>0</v>
      </c>
      <c r="H17" s="62"/>
      <c r="I17" s="94"/>
      <c r="J17" s="206" t="s">
        <v>110</v>
      </c>
      <c r="K17" s="207"/>
      <c r="L17" s="115">
        <f>SUM(L18:L24)</f>
        <v>0</v>
      </c>
      <c r="M17" s="109">
        <f>SUM(M18:M24)</f>
        <v>0</v>
      </c>
      <c r="N17" s="110">
        <f>L17-M17</f>
        <v>0</v>
      </c>
    </row>
    <row r="18" spans="1:14" ht="18.75" customHeight="1">
      <c r="A18" s="62"/>
      <c r="B18" s="15"/>
      <c r="C18" s="26"/>
      <c r="D18" s="88" t="s">
        <v>111</v>
      </c>
      <c r="E18" s="122">
        <v>0</v>
      </c>
      <c r="F18" s="79">
        <v>0</v>
      </c>
      <c r="G18" s="113">
        <f>E18-F18</f>
        <v>0</v>
      </c>
      <c r="H18" s="15"/>
      <c r="I18" s="15"/>
      <c r="J18" s="26"/>
      <c r="K18" s="88" t="s">
        <v>112</v>
      </c>
      <c r="L18" s="116">
        <v>0</v>
      </c>
      <c r="M18" s="80">
        <v>0</v>
      </c>
      <c r="N18" s="113">
        <f aca="true" t="shared" si="1" ref="N18:N38">L18-M18</f>
        <v>0</v>
      </c>
    </row>
    <row r="19" spans="1:14" ht="18.75" customHeight="1">
      <c r="A19" s="62"/>
      <c r="B19" s="15"/>
      <c r="C19" s="16"/>
      <c r="D19" s="88" t="s">
        <v>113</v>
      </c>
      <c r="E19" s="122">
        <v>0</v>
      </c>
      <c r="F19" s="79">
        <v>0</v>
      </c>
      <c r="G19" s="113">
        <f>E19-F19</f>
        <v>0</v>
      </c>
      <c r="H19" s="62"/>
      <c r="I19" s="15"/>
      <c r="J19" s="16"/>
      <c r="K19" s="88" t="s">
        <v>114</v>
      </c>
      <c r="L19" s="116">
        <v>0</v>
      </c>
      <c r="M19" s="80">
        <v>0</v>
      </c>
      <c r="N19" s="113">
        <f t="shared" si="1"/>
        <v>0</v>
      </c>
    </row>
    <row r="20" spans="1:14" ht="18.75" customHeight="1">
      <c r="A20" s="62"/>
      <c r="B20" s="15"/>
      <c r="C20" s="15"/>
      <c r="D20" s="26"/>
      <c r="E20" s="123"/>
      <c r="F20" s="89"/>
      <c r="G20" s="104"/>
      <c r="H20" s="62"/>
      <c r="I20" s="15"/>
      <c r="J20" s="16"/>
      <c r="K20" s="88" t="s">
        <v>115</v>
      </c>
      <c r="L20" s="116">
        <v>0</v>
      </c>
      <c r="M20" s="80">
        <v>0</v>
      </c>
      <c r="N20" s="113">
        <f t="shared" si="1"/>
        <v>0</v>
      </c>
    </row>
    <row r="21" spans="1:14" ht="18.75" customHeight="1">
      <c r="A21" s="62"/>
      <c r="B21" s="15"/>
      <c r="C21" s="15"/>
      <c r="D21" s="15"/>
      <c r="E21" s="124"/>
      <c r="F21" s="50"/>
      <c r="G21" s="105"/>
      <c r="H21" s="62"/>
      <c r="I21" s="15"/>
      <c r="J21" s="16"/>
      <c r="K21" s="88" t="s">
        <v>116</v>
      </c>
      <c r="L21" s="116">
        <v>0</v>
      </c>
      <c r="M21" s="80">
        <v>0</v>
      </c>
      <c r="N21" s="113">
        <f t="shared" si="1"/>
        <v>0</v>
      </c>
    </row>
    <row r="22" spans="1:14" ht="18.75" customHeight="1">
      <c r="A22" s="62"/>
      <c r="B22" s="15"/>
      <c r="C22" s="15"/>
      <c r="D22" s="15"/>
      <c r="E22" s="124"/>
      <c r="F22" s="50"/>
      <c r="G22" s="105"/>
      <c r="H22" s="62"/>
      <c r="I22" s="15"/>
      <c r="J22" s="16"/>
      <c r="K22" s="88" t="s">
        <v>117</v>
      </c>
      <c r="L22" s="116">
        <v>0</v>
      </c>
      <c r="M22" s="80">
        <v>0</v>
      </c>
      <c r="N22" s="113">
        <f t="shared" si="1"/>
        <v>0</v>
      </c>
    </row>
    <row r="23" spans="1:14" ht="18.75" customHeight="1">
      <c r="A23" s="62"/>
      <c r="B23" s="15"/>
      <c r="C23" s="15"/>
      <c r="D23" s="15"/>
      <c r="E23" s="124"/>
      <c r="F23" s="50"/>
      <c r="G23" s="105"/>
      <c r="H23" s="62"/>
      <c r="I23" s="15"/>
      <c r="J23" s="16"/>
      <c r="K23" s="88" t="s">
        <v>118</v>
      </c>
      <c r="L23" s="116">
        <v>0</v>
      </c>
      <c r="M23" s="80">
        <v>0</v>
      </c>
      <c r="N23" s="113">
        <f t="shared" si="1"/>
        <v>0</v>
      </c>
    </row>
    <row r="24" spans="1:14" ht="18.75" customHeight="1">
      <c r="A24" s="62"/>
      <c r="B24" s="15"/>
      <c r="C24" s="18"/>
      <c r="D24" s="18"/>
      <c r="E24" s="125"/>
      <c r="F24" s="91"/>
      <c r="G24" s="106"/>
      <c r="H24" s="15"/>
      <c r="I24" s="15"/>
      <c r="J24" s="18"/>
      <c r="K24" s="88" t="s">
        <v>119</v>
      </c>
      <c r="L24" s="116">
        <v>0</v>
      </c>
      <c r="M24" s="80">
        <v>0</v>
      </c>
      <c r="N24" s="113">
        <f t="shared" si="1"/>
        <v>0</v>
      </c>
    </row>
    <row r="25" spans="1:14" ht="18.75" customHeight="1">
      <c r="A25" s="62"/>
      <c r="B25" s="16"/>
      <c r="C25" s="206" t="s">
        <v>120</v>
      </c>
      <c r="D25" s="207"/>
      <c r="E25" s="115">
        <f>E26</f>
        <v>0</v>
      </c>
      <c r="F25" s="109">
        <f>F26</f>
        <v>0</v>
      </c>
      <c r="G25" s="110">
        <f>E25-F25</f>
        <v>0</v>
      </c>
      <c r="H25" s="62"/>
      <c r="I25" s="16"/>
      <c r="J25" s="206" t="s">
        <v>121</v>
      </c>
      <c r="K25" s="207"/>
      <c r="L25" s="115">
        <f>SUM(L26:L30)</f>
        <v>0</v>
      </c>
      <c r="M25" s="109">
        <f>SUM(M26:M30)</f>
        <v>0</v>
      </c>
      <c r="N25" s="110">
        <f t="shared" si="1"/>
        <v>0</v>
      </c>
    </row>
    <row r="26" spans="1:14" ht="18.75" customHeight="1">
      <c r="A26" s="62"/>
      <c r="B26" s="15"/>
      <c r="C26" s="94"/>
      <c r="D26" s="88" t="s">
        <v>120</v>
      </c>
      <c r="E26" s="116">
        <v>0</v>
      </c>
      <c r="F26" s="80">
        <v>0</v>
      </c>
      <c r="G26" s="113">
        <f>E26-F26</f>
        <v>0</v>
      </c>
      <c r="H26" s="15"/>
      <c r="I26" s="15"/>
      <c r="J26" s="26"/>
      <c r="K26" s="88" t="s">
        <v>112</v>
      </c>
      <c r="L26" s="116">
        <v>0</v>
      </c>
      <c r="M26" s="80">
        <v>0</v>
      </c>
      <c r="N26" s="113">
        <f t="shared" si="1"/>
        <v>0</v>
      </c>
    </row>
    <row r="27" spans="1:14" ht="18.75" customHeight="1">
      <c r="A27" s="62"/>
      <c r="B27" s="15"/>
      <c r="C27" s="15"/>
      <c r="D27" s="26"/>
      <c r="E27" s="119"/>
      <c r="F27" s="92"/>
      <c r="G27" s="104"/>
      <c r="H27" s="62"/>
      <c r="I27" s="15"/>
      <c r="J27" s="16"/>
      <c r="K27" s="88" t="s">
        <v>122</v>
      </c>
      <c r="L27" s="116">
        <v>0</v>
      </c>
      <c r="M27" s="80">
        <v>0</v>
      </c>
      <c r="N27" s="113">
        <f t="shared" si="1"/>
        <v>0</v>
      </c>
    </row>
    <row r="28" spans="1:14" ht="18.75" customHeight="1">
      <c r="A28" s="62"/>
      <c r="B28" s="15"/>
      <c r="C28" s="15"/>
      <c r="D28" s="15"/>
      <c r="E28" s="49"/>
      <c r="F28" s="30"/>
      <c r="G28" s="105"/>
      <c r="H28" s="62"/>
      <c r="I28" s="15"/>
      <c r="J28" s="16"/>
      <c r="K28" s="88" t="s">
        <v>123</v>
      </c>
      <c r="L28" s="116">
        <v>0</v>
      </c>
      <c r="M28" s="80">
        <v>0</v>
      </c>
      <c r="N28" s="113">
        <f t="shared" si="1"/>
        <v>0</v>
      </c>
    </row>
    <row r="29" spans="1:14" ht="18.75" customHeight="1">
      <c r="A29" s="62"/>
      <c r="B29" s="15"/>
      <c r="C29" s="15"/>
      <c r="D29" s="15"/>
      <c r="E29" s="49"/>
      <c r="F29" s="30"/>
      <c r="G29" s="105"/>
      <c r="H29" s="62"/>
      <c r="I29" s="15"/>
      <c r="J29" s="16"/>
      <c r="K29" s="88" t="s">
        <v>124</v>
      </c>
      <c r="L29" s="116">
        <v>0</v>
      </c>
      <c r="M29" s="80">
        <v>0</v>
      </c>
      <c r="N29" s="113">
        <f t="shared" si="1"/>
        <v>0</v>
      </c>
    </row>
    <row r="30" spans="1:14" ht="18.75" customHeight="1">
      <c r="A30" s="62"/>
      <c r="B30" s="15"/>
      <c r="C30" s="18"/>
      <c r="D30" s="18"/>
      <c r="E30" s="120"/>
      <c r="F30" s="93"/>
      <c r="G30" s="106"/>
      <c r="H30" s="15"/>
      <c r="I30" s="15"/>
      <c r="J30" s="18"/>
      <c r="K30" s="88" t="s">
        <v>125</v>
      </c>
      <c r="L30" s="116">
        <v>0</v>
      </c>
      <c r="M30" s="80">
        <v>0</v>
      </c>
      <c r="N30" s="113">
        <f t="shared" si="1"/>
        <v>0</v>
      </c>
    </row>
    <row r="31" spans="1:14" ht="18.75" customHeight="1">
      <c r="A31" s="62"/>
      <c r="B31" s="16"/>
      <c r="C31" s="206" t="s">
        <v>126</v>
      </c>
      <c r="D31" s="207"/>
      <c r="E31" s="115">
        <f>E32+E33</f>
        <v>0</v>
      </c>
      <c r="F31" s="109">
        <f>F32+F33</f>
        <v>0</v>
      </c>
      <c r="G31" s="110">
        <f aca="true" t="shared" si="2" ref="G31:G42">E31-F31</f>
        <v>0</v>
      </c>
      <c r="H31" s="62"/>
      <c r="I31" s="16"/>
      <c r="J31" s="206" t="s">
        <v>127</v>
      </c>
      <c r="K31" s="207"/>
      <c r="L31" s="115">
        <f>SUM(L32:L33)</f>
        <v>0</v>
      </c>
      <c r="M31" s="109">
        <f>SUM(M32:M33)</f>
        <v>0</v>
      </c>
      <c r="N31" s="110">
        <f t="shared" si="1"/>
        <v>0</v>
      </c>
    </row>
    <row r="32" spans="1:14" ht="18.75" customHeight="1">
      <c r="A32" s="62"/>
      <c r="B32" s="15"/>
      <c r="C32" s="26"/>
      <c r="D32" s="88" t="s">
        <v>128</v>
      </c>
      <c r="E32" s="122">
        <v>0</v>
      </c>
      <c r="F32" s="79">
        <v>0</v>
      </c>
      <c r="G32" s="113">
        <f t="shared" si="2"/>
        <v>0</v>
      </c>
      <c r="H32" s="62"/>
      <c r="I32" s="15"/>
      <c r="J32" s="94"/>
      <c r="K32" s="88" t="s">
        <v>129</v>
      </c>
      <c r="L32" s="116">
        <v>0</v>
      </c>
      <c r="M32" s="80">
        <v>0</v>
      </c>
      <c r="N32" s="113">
        <f t="shared" si="1"/>
        <v>0</v>
      </c>
    </row>
    <row r="33" spans="1:14" ht="18.75" customHeight="1">
      <c r="A33" s="62"/>
      <c r="B33" s="15"/>
      <c r="C33" s="19"/>
      <c r="D33" s="88" t="s">
        <v>130</v>
      </c>
      <c r="E33" s="122">
        <v>0</v>
      </c>
      <c r="F33" s="79">
        <v>0</v>
      </c>
      <c r="G33" s="113">
        <f t="shared" si="2"/>
        <v>0</v>
      </c>
      <c r="H33" s="15"/>
      <c r="I33" s="15"/>
      <c r="J33" s="18"/>
      <c r="K33" s="88" t="s">
        <v>131</v>
      </c>
      <c r="L33" s="116">
        <v>0</v>
      </c>
      <c r="M33" s="80">
        <v>0</v>
      </c>
      <c r="N33" s="113">
        <f>L33-M33</f>
        <v>0</v>
      </c>
    </row>
    <row r="34" spans="1:14" ht="18.75" customHeight="1">
      <c r="A34" s="62"/>
      <c r="B34" s="16"/>
      <c r="C34" s="206" t="s">
        <v>132</v>
      </c>
      <c r="D34" s="207"/>
      <c r="E34" s="115">
        <f>SUM(E35:E36)</f>
        <v>0</v>
      </c>
      <c r="F34" s="109">
        <f>SUM(F35:F36)</f>
        <v>0</v>
      </c>
      <c r="G34" s="110">
        <f t="shared" si="2"/>
        <v>0</v>
      </c>
      <c r="H34" s="62"/>
      <c r="I34" s="16"/>
      <c r="J34" s="206" t="s">
        <v>133</v>
      </c>
      <c r="K34" s="207"/>
      <c r="L34" s="115">
        <f>L35</f>
        <v>0</v>
      </c>
      <c r="M34" s="109">
        <f>M35</f>
        <v>0</v>
      </c>
      <c r="N34" s="110">
        <f t="shared" si="1"/>
        <v>0</v>
      </c>
    </row>
    <row r="35" spans="1:14" ht="18.75" customHeight="1">
      <c r="A35" s="62"/>
      <c r="B35" s="15"/>
      <c r="C35" s="26"/>
      <c r="D35" s="88" t="s">
        <v>132</v>
      </c>
      <c r="E35" s="116">
        <v>0</v>
      </c>
      <c r="F35" s="80">
        <v>0</v>
      </c>
      <c r="G35" s="113">
        <f t="shared" si="2"/>
        <v>0</v>
      </c>
      <c r="H35" s="62"/>
      <c r="I35" s="15"/>
      <c r="J35" s="94"/>
      <c r="K35" s="88" t="s">
        <v>133</v>
      </c>
      <c r="L35" s="116">
        <v>0</v>
      </c>
      <c r="M35" s="80">
        <v>0</v>
      </c>
      <c r="N35" s="113">
        <f t="shared" si="1"/>
        <v>0</v>
      </c>
    </row>
    <row r="36" spans="1:14" s="17" customFormat="1" ht="18.75" customHeight="1">
      <c r="A36" s="62"/>
      <c r="B36" s="15"/>
      <c r="C36" s="19"/>
      <c r="D36" s="88" t="s">
        <v>134</v>
      </c>
      <c r="E36" s="116">
        <v>0</v>
      </c>
      <c r="F36" s="80">
        <v>0</v>
      </c>
      <c r="G36" s="113">
        <f t="shared" si="2"/>
        <v>0</v>
      </c>
      <c r="H36" s="15"/>
      <c r="I36" s="15"/>
      <c r="J36" s="18"/>
      <c r="K36" s="12"/>
      <c r="L36" s="116"/>
      <c r="M36" s="80"/>
      <c r="N36" s="113"/>
    </row>
    <row r="37" spans="1:14" ht="18.75" customHeight="1">
      <c r="A37" s="62"/>
      <c r="B37" s="16"/>
      <c r="C37" s="206" t="s">
        <v>135</v>
      </c>
      <c r="D37" s="207"/>
      <c r="E37" s="115">
        <f>E38</f>
        <v>522202974</v>
      </c>
      <c r="F37" s="109">
        <f>F38</f>
        <v>376433078</v>
      </c>
      <c r="G37" s="110">
        <f t="shared" si="2"/>
        <v>145769896</v>
      </c>
      <c r="H37" s="62"/>
      <c r="I37" s="16"/>
      <c r="J37" s="206" t="s">
        <v>136</v>
      </c>
      <c r="K37" s="207"/>
      <c r="L37" s="115">
        <f>L38</f>
        <v>224616984</v>
      </c>
      <c r="M37" s="109">
        <f>M38</f>
        <v>146053764</v>
      </c>
      <c r="N37" s="110">
        <f t="shared" si="1"/>
        <v>78563220</v>
      </c>
    </row>
    <row r="38" spans="1:14" ht="18.75" customHeight="1">
      <c r="A38" s="62"/>
      <c r="B38" s="18"/>
      <c r="C38" s="12"/>
      <c r="D38" s="88" t="s">
        <v>135</v>
      </c>
      <c r="E38" s="116">
        <v>522202974</v>
      </c>
      <c r="F38" s="80">
        <v>376433078</v>
      </c>
      <c r="G38" s="113">
        <f t="shared" si="2"/>
        <v>145769896</v>
      </c>
      <c r="H38" s="15"/>
      <c r="I38" s="18"/>
      <c r="J38" s="12"/>
      <c r="K38" s="88" t="s">
        <v>136</v>
      </c>
      <c r="L38" s="116">
        <v>224616984</v>
      </c>
      <c r="M38" s="80">
        <v>146053764</v>
      </c>
      <c r="N38" s="113">
        <f t="shared" si="1"/>
        <v>78563220</v>
      </c>
    </row>
    <row r="39" spans="1:14" ht="18.75" customHeight="1">
      <c r="A39" s="96"/>
      <c r="B39" s="208" t="s">
        <v>95</v>
      </c>
      <c r="C39" s="209"/>
      <c r="D39" s="205"/>
      <c r="E39" s="114">
        <f>SUM(E40,E48,E54)</f>
        <v>179672612</v>
      </c>
      <c r="F39" s="74">
        <f>SUM(F40,F48,F54)</f>
        <v>120627327</v>
      </c>
      <c r="G39" s="75">
        <f t="shared" si="2"/>
        <v>59045285</v>
      </c>
      <c r="H39" s="96"/>
      <c r="I39" s="208" t="s">
        <v>96</v>
      </c>
      <c r="J39" s="209"/>
      <c r="K39" s="205"/>
      <c r="L39" s="114">
        <f>L40+L48+L54</f>
        <v>84254104</v>
      </c>
      <c r="M39" s="74">
        <f>M40+M48+M54</f>
        <v>0</v>
      </c>
      <c r="N39" s="75">
        <f>L39-M39</f>
        <v>84254104</v>
      </c>
    </row>
    <row r="40" spans="1:14" ht="18.75" customHeight="1">
      <c r="A40" s="62"/>
      <c r="B40" s="94"/>
      <c r="C40" s="206" t="s">
        <v>109</v>
      </c>
      <c r="D40" s="207"/>
      <c r="E40" s="115">
        <f>E41+E42</f>
        <v>0</v>
      </c>
      <c r="F40" s="109">
        <f>F41+F42</f>
        <v>0</v>
      </c>
      <c r="G40" s="110">
        <f t="shared" si="2"/>
        <v>0</v>
      </c>
      <c r="H40" s="62"/>
      <c r="I40" s="94"/>
      <c r="J40" s="206" t="s">
        <v>137</v>
      </c>
      <c r="K40" s="207"/>
      <c r="L40" s="115">
        <f>SUM(L41:L47)</f>
        <v>0</v>
      </c>
      <c r="M40" s="109">
        <f>SUM(M41:M47)</f>
        <v>0</v>
      </c>
      <c r="N40" s="110">
        <f>L40-M40</f>
        <v>0</v>
      </c>
    </row>
    <row r="41" spans="1:14" ht="18.75" customHeight="1">
      <c r="A41" s="62"/>
      <c r="B41" s="15"/>
      <c r="C41" s="26"/>
      <c r="D41" s="88" t="s">
        <v>111</v>
      </c>
      <c r="E41" s="116">
        <v>0</v>
      </c>
      <c r="F41" s="80">
        <v>0</v>
      </c>
      <c r="G41" s="113">
        <f t="shared" si="2"/>
        <v>0</v>
      </c>
      <c r="H41" s="15"/>
      <c r="I41" s="15"/>
      <c r="J41" s="26"/>
      <c r="K41" s="88" t="s">
        <v>112</v>
      </c>
      <c r="L41" s="116">
        <v>0</v>
      </c>
      <c r="M41" s="80">
        <v>0</v>
      </c>
      <c r="N41" s="113">
        <f aca="true" t="shared" si="3" ref="N41:N80">L41-M41</f>
        <v>0</v>
      </c>
    </row>
    <row r="42" spans="1:14" ht="18.75" customHeight="1">
      <c r="A42" s="62"/>
      <c r="B42" s="15"/>
      <c r="C42" s="16"/>
      <c r="D42" s="88" t="s">
        <v>113</v>
      </c>
      <c r="E42" s="116">
        <v>0</v>
      </c>
      <c r="F42" s="80">
        <v>0</v>
      </c>
      <c r="G42" s="113">
        <f t="shared" si="2"/>
        <v>0</v>
      </c>
      <c r="H42" s="62"/>
      <c r="I42" s="15"/>
      <c r="J42" s="16"/>
      <c r="K42" s="88" t="s">
        <v>114</v>
      </c>
      <c r="L42" s="116">
        <v>0</v>
      </c>
      <c r="M42" s="80">
        <v>0</v>
      </c>
      <c r="N42" s="113">
        <f t="shared" si="3"/>
        <v>0</v>
      </c>
    </row>
    <row r="43" spans="1:14" ht="18.75" customHeight="1">
      <c r="A43" s="62"/>
      <c r="B43" s="15"/>
      <c r="C43" s="15"/>
      <c r="D43" s="26"/>
      <c r="E43" s="119"/>
      <c r="F43" s="92"/>
      <c r="G43" s="104"/>
      <c r="H43" s="62"/>
      <c r="I43" s="15"/>
      <c r="J43" s="16"/>
      <c r="K43" s="88" t="s">
        <v>115</v>
      </c>
      <c r="L43" s="116">
        <v>0</v>
      </c>
      <c r="M43" s="80">
        <v>0</v>
      </c>
      <c r="N43" s="113">
        <f t="shared" si="3"/>
        <v>0</v>
      </c>
    </row>
    <row r="44" spans="1:14" ht="18.75" customHeight="1">
      <c r="A44" s="62"/>
      <c r="B44" s="15"/>
      <c r="C44" s="15"/>
      <c r="D44" s="15"/>
      <c r="E44" s="49"/>
      <c r="F44" s="30"/>
      <c r="G44" s="105"/>
      <c r="H44" s="62"/>
      <c r="I44" s="15"/>
      <c r="J44" s="16"/>
      <c r="K44" s="88" t="s">
        <v>116</v>
      </c>
      <c r="L44" s="116">
        <v>0</v>
      </c>
      <c r="M44" s="80">
        <v>0</v>
      </c>
      <c r="N44" s="113">
        <f t="shared" si="3"/>
        <v>0</v>
      </c>
    </row>
    <row r="45" spans="1:14" ht="18.75" customHeight="1">
      <c r="A45" s="62"/>
      <c r="B45" s="15"/>
      <c r="C45" s="15"/>
      <c r="D45" s="15"/>
      <c r="E45" s="49"/>
      <c r="F45" s="30"/>
      <c r="G45" s="105"/>
      <c r="H45" s="62"/>
      <c r="I45" s="15"/>
      <c r="J45" s="16"/>
      <c r="K45" s="88" t="s">
        <v>117</v>
      </c>
      <c r="L45" s="116">
        <v>0</v>
      </c>
      <c r="M45" s="80">
        <v>0</v>
      </c>
      <c r="N45" s="113">
        <f t="shared" si="3"/>
        <v>0</v>
      </c>
    </row>
    <row r="46" spans="1:14" ht="18.75" customHeight="1">
      <c r="A46" s="62"/>
      <c r="B46" s="15"/>
      <c r="C46" s="15"/>
      <c r="D46" s="15"/>
      <c r="E46" s="49"/>
      <c r="F46" s="30"/>
      <c r="G46" s="105"/>
      <c r="H46" s="62"/>
      <c r="I46" s="15"/>
      <c r="J46" s="16"/>
      <c r="K46" s="88" t="s">
        <v>118</v>
      </c>
      <c r="L46" s="116">
        <v>0</v>
      </c>
      <c r="M46" s="80">
        <v>0</v>
      </c>
      <c r="N46" s="113">
        <f t="shared" si="3"/>
        <v>0</v>
      </c>
    </row>
    <row r="47" spans="1:14" ht="18.75" customHeight="1">
      <c r="A47" s="62"/>
      <c r="B47" s="15"/>
      <c r="C47" s="18"/>
      <c r="D47" s="18"/>
      <c r="E47" s="120"/>
      <c r="F47" s="93"/>
      <c r="G47" s="106"/>
      <c r="H47" s="15"/>
      <c r="I47" s="15"/>
      <c r="J47" s="18"/>
      <c r="K47" s="88" t="s">
        <v>119</v>
      </c>
      <c r="L47" s="116">
        <v>0</v>
      </c>
      <c r="M47" s="80">
        <v>0</v>
      </c>
      <c r="N47" s="113">
        <f t="shared" si="3"/>
        <v>0</v>
      </c>
    </row>
    <row r="48" spans="1:14" ht="18.75" customHeight="1">
      <c r="A48" s="62"/>
      <c r="B48" s="16"/>
      <c r="C48" s="206" t="s">
        <v>120</v>
      </c>
      <c r="D48" s="207"/>
      <c r="E48" s="118">
        <f>E49</f>
        <v>0</v>
      </c>
      <c r="F48" s="111">
        <f>F49</f>
        <v>0</v>
      </c>
      <c r="G48" s="112">
        <f>E48-F48</f>
        <v>0</v>
      </c>
      <c r="H48" s="62"/>
      <c r="I48" s="16"/>
      <c r="J48" s="206" t="s">
        <v>121</v>
      </c>
      <c r="K48" s="207"/>
      <c r="L48" s="115">
        <f>SUM(L49:L53)</f>
        <v>0</v>
      </c>
      <c r="M48" s="109">
        <f>SUM(M49:M53)</f>
        <v>0</v>
      </c>
      <c r="N48" s="110">
        <f t="shared" si="3"/>
        <v>0</v>
      </c>
    </row>
    <row r="49" spans="1:14" ht="18.75" customHeight="1">
      <c r="A49" s="62"/>
      <c r="B49" s="15"/>
      <c r="C49" s="94"/>
      <c r="D49" s="88" t="s">
        <v>120</v>
      </c>
      <c r="E49" s="116">
        <v>0</v>
      </c>
      <c r="F49" s="80">
        <v>0</v>
      </c>
      <c r="G49" s="113">
        <f>E49-F49</f>
        <v>0</v>
      </c>
      <c r="H49" s="15"/>
      <c r="I49" s="15"/>
      <c r="J49" s="26"/>
      <c r="K49" s="88" t="s">
        <v>112</v>
      </c>
      <c r="L49" s="116">
        <v>0</v>
      </c>
      <c r="M49" s="80">
        <v>0</v>
      </c>
      <c r="N49" s="113">
        <f t="shared" si="3"/>
        <v>0</v>
      </c>
    </row>
    <row r="50" spans="1:14" ht="18.75" customHeight="1">
      <c r="A50" s="62"/>
      <c r="B50" s="15"/>
      <c r="C50" s="15"/>
      <c r="D50" s="26"/>
      <c r="E50" s="119"/>
      <c r="F50" s="92"/>
      <c r="G50" s="104"/>
      <c r="H50" s="62"/>
      <c r="I50" s="15"/>
      <c r="J50" s="16"/>
      <c r="K50" s="88" t="s">
        <v>122</v>
      </c>
      <c r="L50" s="116">
        <v>0</v>
      </c>
      <c r="M50" s="80">
        <v>0</v>
      </c>
      <c r="N50" s="113">
        <f t="shared" si="3"/>
        <v>0</v>
      </c>
    </row>
    <row r="51" spans="1:14" ht="18.75" customHeight="1">
      <c r="A51" s="62"/>
      <c r="B51" s="15"/>
      <c r="C51" s="15"/>
      <c r="D51" s="15"/>
      <c r="E51" s="49"/>
      <c r="F51" s="30"/>
      <c r="G51" s="105"/>
      <c r="H51" s="62"/>
      <c r="I51" s="15"/>
      <c r="J51" s="16"/>
      <c r="K51" s="88" t="s">
        <v>123</v>
      </c>
      <c r="L51" s="116">
        <v>0</v>
      </c>
      <c r="M51" s="80">
        <v>0</v>
      </c>
      <c r="N51" s="113">
        <f t="shared" si="3"/>
        <v>0</v>
      </c>
    </row>
    <row r="52" spans="1:14" ht="18.75" customHeight="1">
      <c r="A52" s="62"/>
      <c r="B52" s="15"/>
      <c r="C52" s="15"/>
      <c r="D52" s="15"/>
      <c r="E52" s="49"/>
      <c r="F52" s="30"/>
      <c r="G52" s="105"/>
      <c r="H52" s="62"/>
      <c r="I52" s="15"/>
      <c r="J52" s="16"/>
      <c r="K52" s="88" t="s">
        <v>124</v>
      </c>
      <c r="L52" s="116">
        <v>0</v>
      </c>
      <c r="M52" s="80">
        <v>0</v>
      </c>
      <c r="N52" s="113">
        <f t="shared" si="3"/>
        <v>0</v>
      </c>
    </row>
    <row r="53" spans="1:14" ht="18.75" customHeight="1">
      <c r="A53" s="62"/>
      <c r="B53" s="15"/>
      <c r="C53" s="18"/>
      <c r="D53" s="18"/>
      <c r="E53" s="120"/>
      <c r="F53" s="93"/>
      <c r="G53" s="106"/>
      <c r="H53" s="15"/>
      <c r="I53" s="15"/>
      <c r="J53" s="18"/>
      <c r="K53" s="88" t="s">
        <v>125</v>
      </c>
      <c r="L53" s="116">
        <v>0</v>
      </c>
      <c r="M53" s="80">
        <v>0</v>
      </c>
      <c r="N53" s="113">
        <f t="shared" si="3"/>
        <v>0</v>
      </c>
    </row>
    <row r="54" spans="1:14" ht="18.75" customHeight="1">
      <c r="A54" s="62"/>
      <c r="B54" s="16"/>
      <c r="C54" s="206" t="s">
        <v>138</v>
      </c>
      <c r="D54" s="207"/>
      <c r="E54" s="115">
        <f>E55</f>
        <v>179672612</v>
      </c>
      <c r="F54" s="109">
        <f>F55</f>
        <v>120627327</v>
      </c>
      <c r="G54" s="110">
        <f aca="true" t="shared" si="4" ref="G54:G64">E54-F54</f>
        <v>59045285</v>
      </c>
      <c r="H54" s="62"/>
      <c r="I54" s="16"/>
      <c r="J54" s="206" t="s">
        <v>139</v>
      </c>
      <c r="K54" s="207"/>
      <c r="L54" s="115">
        <f>L55</f>
        <v>84254104</v>
      </c>
      <c r="M54" s="109">
        <f>M55</f>
        <v>0</v>
      </c>
      <c r="N54" s="108">
        <f t="shared" si="3"/>
        <v>84254104</v>
      </c>
    </row>
    <row r="55" spans="1:14" ht="18.75" customHeight="1">
      <c r="A55" s="62"/>
      <c r="B55" s="18"/>
      <c r="C55" s="12"/>
      <c r="D55" s="88" t="s">
        <v>138</v>
      </c>
      <c r="E55" s="116">
        <v>179672612</v>
      </c>
      <c r="F55" s="80">
        <v>120627327</v>
      </c>
      <c r="G55" s="113">
        <f t="shared" si="4"/>
        <v>59045285</v>
      </c>
      <c r="H55" s="15"/>
      <c r="I55" s="18"/>
      <c r="J55" s="12"/>
      <c r="K55" s="88" t="s">
        <v>139</v>
      </c>
      <c r="L55" s="116">
        <v>84254104</v>
      </c>
      <c r="M55" s="80">
        <v>0</v>
      </c>
      <c r="N55" s="113">
        <f t="shared" si="3"/>
        <v>84254104</v>
      </c>
    </row>
    <row r="56" spans="1:14" ht="18.75" customHeight="1">
      <c r="A56" s="97"/>
      <c r="B56" s="208" t="s">
        <v>97</v>
      </c>
      <c r="C56" s="209"/>
      <c r="D56" s="205"/>
      <c r="E56" s="117">
        <f>E57+E61</f>
        <v>0</v>
      </c>
      <c r="F56" s="81">
        <f>F57+F61</f>
        <v>0</v>
      </c>
      <c r="G56" s="82">
        <f t="shared" si="4"/>
        <v>0</v>
      </c>
      <c r="H56" s="97"/>
      <c r="I56" s="208" t="s">
        <v>98</v>
      </c>
      <c r="J56" s="209"/>
      <c r="K56" s="205"/>
      <c r="L56" s="117">
        <f>L57+L60+L69+L72</f>
        <v>0</v>
      </c>
      <c r="M56" s="81">
        <f>M57+M60+M69+M72</f>
        <v>0</v>
      </c>
      <c r="N56" s="82">
        <f t="shared" si="3"/>
        <v>0</v>
      </c>
    </row>
    <row r="57" spans="1:14" ht="18.75" customHeight="1">
      <c r="A57" s="62"/>
      <c r="B57" s="94"/>
      <c r="C57" s="206" t="s">
        <v>93</v>
      </c>
      <c r="D57" s="207"/>
      <c r="E57" s="118">
        <f>E58+E59+E60</f>
        <v>0</v>
      </c>
      <c r="F57" s="111">
        <f>F58+F59+F60</f>
        <v>0</v>
      </c>
      <c r="G57" s="112">
        <f t="shared" si="4"/>
        <v>0</v>
      </c>
      <c r="H57" s="62"/>
      <c r="I57" s="94"/>
      <c r="J57" s="206" t="s">
        <v>140</v>
      </c>
      <c r="K57" s="207"/>
      <c r="L57" s="118">
        <f>SUM(L58:L59)</f>
        <v>0</v>
      </c>
      <c r="M57" s="111">
        <f>SUM(M58:M59)</f>
        <v>0</v>
      </c>
      <c r="N57" s="112">
        <f t="shared" si="3"/>
        <v>0</v>
      </c>
    </row>
    <row r="58" spans="1:14" ht="18.75" customHeight="1">
      <c r="A58" s="62"/>
      <c r="B58" s="15"/>
      <c r="C58" s="26"/>
      <c r="D58" s="88" t="s">
        <v>141</v>
      </c>
      <c r="E58" s="116"/>
      <c r="F58" s="80"/>
      <c r="G58" s="113">
        <f t="shared" si="4"/>
        <v>0</v>
      </c>
      <c r="H58" s="62"/>
      <c r="I58" s="15"/>
      <c r="J58" s="94"/>
      <c r="K58" s="88" t="s">
        <v>112</v>
      </c>
      <c r="L58" s="116">
        <v>0</v>
      </c>
      <c r="M58" s="80">
        <v>0</v>
      </c>
      <c r="N58" s="113">
        <f t="shared" si="3"/>
        <v>0</v>
      </c>
    </row>
    <row r="59" spans="1:14" ht="18.75" customHeight="1">
      <c r="A59" s="62"/>
      <c r="B59" s="15"/>
      <c r="C59" s="16"/>
      <c r="D59" s="88" t="s">
        <v>120</v>
      </c>
      <c r="E59" s="116"/>
      <c r="F59" s="80"/>
      <c r="G59" s="113">
        <f t="shared" si="4"/>
        <v>0</v>
      </c>
      <c r="H59" s="15"/>
      <c r="I59" s="15"/>
      <c r="J59" s="18"/>
      <c r="K59" s="88" t="s">
        <v>142</v>
      </c>
      <c r="L59" s="116">
        <v>0</v>
      </c>
      <c r="M59" s="80">
        <v>0</v>
      </c>
      <c r="N59" s="113">
        <f t="shared" si="3"/>
        <v>0</v>
      </c>
    </row>
    <row r="60" spans="1:14" ht="18.75" customHeight="1">
      <c r="A60" s="62"/>
      <c r="B60" s="15"/>
      <c r="C60" s="18"/>
      <c r="D60" s="88" t="s">
        <v>135</v>
      </c>
      <c r="E60" s="116"/>
      <c r="F60" s="80"/>
      <c r="G60" s="113">
        <f t="shared" si="4"/>
        <v>0</v>
      </c>
      <c r="H60" s="62"/>
      <c r="I60" s="16"/>
      <c r="J60" s="206" t="s">
        <v>143</v>
      </c>
      <c r="K60" s="207"/>
      <c r="L60" s="118">
        <f>SUM(L61:L68)</f>
        <v>0</v>
      </c>
      <c r="M60" s="111">
        <f>SUM(M61:M68)</f>
        <v>0</v>
      </c>
      <c r="N60" s="112">
        <f t="shared" si="3"/>
        <v>0</v>
      </c>
    </row>
    <row r="61" spans="1:14" ht="18.75" customHeight="1">
      <c r="A61" s="62"/>
      <c r="B61" s="16"/>
      <c r="C61" s="206" t="s">
        <v>95</v>
      </c>
      <c r="D61" s="207"/>
      <c r="E61" s="118">
        <f>E62+E63+E64</f>
        <v>0</v>
      </c>
      <c r="F61" s="111">
        <f>F62+F63+F64</f>
        <v>0</v>
      </c>
      <c r="G61" s="112">
        <f t="shared" si="4"/>
        <v>0</v>
      </c>
      <c r="H61" s="15"/>
      <c r="I61" s="15"/>
      <c r="J61" s="26"/>
      <c r="K61" s="88" t="s">
        <v>144</v>
      </c>
      <c r="L61" s="116">
        <v>0</v>
      </c>
      <c r="M61" s="80">
        <v>0</v>
      </c>
      <c r="N61" s="113">
        <f t="shared" si="3"/>
        <v>0</v>
      </c>
    </row>
    <row r="62" spans="1:14" ht="18.75" customHeight="1">
      <c r="A62" s="62"/>
      <c r="B62" s="15"/>
      <c r="C62" s="26"/>
      <c r="D62" s="88" t="s">
        <v>109</v>
      </c>
      <c r="E62" s="116"/>
      <c r="F62" s="80"/>
      <c r="G62" s="113">
        <f t="shared" si="4"/>
        <v>0</v>
      </c>
      <c r="H62" s="62"/>
      <c r="I62" s="15"/>
      <c r="J62" s="16"/>
      <c r="K62" s="88" t="s">
        <v>145</v>
      </c>
      <c r="L62" s="116">
        <v>0</v>
      </c>
      <c r="M62" s="80">
        <v>0</v>
      </c>
      <c r="N62" s="113">
        <f t="shared" si="3"/>
        <v>0</v>
      </c>
    </row>
    <row r="63" spans="1:14" ht="18.75" customHeight="1">
      <c r="A63" s="62"/>
      <c r="B63" s="15"/>
      <c r="C63" s="16"/>
      <c r="D63" s="88" t="s">
        <v>120</v>
      </c>
      <c r="E63" s="116"/>
      <c r="F63" s="80"/>
      <c r="G63" s="113">
        <f t="shared" si="4"/>
        <v>0</v>
      </c>
      <c r="H63" s="62"/>
      <c r="I63" s="15"/>
      <c r="J63" s="16"/>
      <c r="K63" s="88" t="s">
        <v>146</v>
      </c>
      <c r="L63" s="116">
        <v>0</v>
      </c>
      <c r="M63" s="80">
        <v>0</v>
      </c>
      <c r="N63" s="113">
        <f t="shared" si="3"/>
        <v>0</v>
      </c>
    </row>
    <row r="64" spans="1:14" ht="18.75" customHeight="1">
      <c r="A64" s="62"/>
      <c r="B64" s="15"/>
      <c r="C64" s="16"/>
      <c r="D64" s="88" t="s">
        <v>138</v>
      </c>
      <c r="E64" s="47"/>
      <c r="F64" s="83"/>
      <c r="G64" s="113">
        <f t="shared" si="4"/>
        <v>0</v>
      </c>
      <c r="H64" s="62"/>
      <c r="I64" s="15"/>
      <c r="J64" s="16"/>
      <c r="K64" s="88" t="s">
        <v>147</v>
      </c>
      <c r="L64" s="116">
        <v>0</v>
      </c>
      <c r="M64" s="80">
        <v>0</v>
      </c>
      <c r="N64" s="113">
        <f t="shared" si="3"/>
        <v>0</v>
      </c>
    </row>
    <row r="65" spans="1:14" ht="18.75" customHeight="1">
      <c r="A65" s="62"/>
      <c r="B65" s="15"/>
      <c r="C65" s="15"/>
      <c r="D65" s="26"/>
      <c r="E65" s="126"/>
      <c r="F65" s="98"/>
      <c r="G65" s="99"/>
      <c r="H65" s="62"/>
      <c r="I65" s="15"/>
      <c r="J65" s="16"/>
      <c r="K65" s="88" t="s">
        <v>148</v>
      </c>
      <c r="L65" s="116">
        <v>0</v>
      </c>
      <c r="M65" s="80">
        <v>0</v>
      </c>
      <c r="N65" s="113">
        <f t="shared" si="3"/>
        <v>0</v>
      </c>
    </row>
    <row r="66" spans="1:14" ht="18.75" customHeight="1">
      <c r="A66" s="62"/>
      <c r="B66" s="15"/>
      <c r="C66" s="15"/>
      <c r="D66" s="15"/>
      <c r="E66" s="31"/>
      <c r="F66" s="32"/>
      <c r="G66" s="69"/>
      <c r="H66" s="62"/>
      <c r="I66" s="15"/>
      <c r="J66" s="16"/>
      <c r="K66" s="88" t="s">
        <v>149</v>
      </c>
      <c r="L66" s="116">
        <v>0</v>
      </c>
      <c r="M66" s="80">
        <v>0</v>
      </c>
      <c r="N66" s="113">
        <f t="shared" si="3"/>
        <v>0</v>
      </c>
    </row>
    <row r="67" spans="1:14" ht="18.75" customHeight="1">
      <c r="A67" s="62"/>
      <c r="B67" s="15"/>
      <c r="C67" s="15"/>
      <c r="D67" s="15"/>
      <c r="E67" s="31"/>
      <c r="F67" s="32"/>
      <c r="G67" s="69"/>
      <c r="H67" s="62"/>
      <c r="I67" s="15"/>
      <c r="J67" s="16"/>
      <c r="K67" s="88" t="s">
        <v>150</v>
      </c>
      <c r="L67" s="116">
        <v>0</v>
      </c>
      <c r="M67" s="80">
        <v>0</v>
      </c>
      <c r="N67" s="113">
        <f t="shared" si="3"/>
        <v>0</v>
      </c>
    </row>
    <row r="68" spans="1:14" ht="18.75" customHeight="1">
      <c r="A68" s="62"/>
      <c r="B68" s="15"/>
      <c r="C68" s="15"/>
      <c r="D68" s="15"/>
      <c r="E68" s="31"/>
      <c r="F68" s="32"/>
      <c r="G68" s="69"/>
      <c r="H68" s="15"/>
      <c r="I68" s="15"/>
      <c r="J68" s="18"/>
      <c r="K68" s="102" t="s">
        <v>151</v>
      </c>
      <c r="L68" s="116">
        <v>0</v>
      </c>
      <c r="M68" s="80">
        <v>0</v>
      </c>
      <c r="N68" s="113">
        <f t="shared" si="3"/>
        <v>0</v>
      </c>
    </row>
    <row r="69" spans="1:14" ht="18.75" customHeight="1">
      <c r="A69" s="62"/>
      <c r="B69" s="15"/>
      <c r="C69" s="15"/>
      <c r="D69" s="15"/>
      <c r="E69" s="31"/>
      <c r="F69" s="32"/>
      <c r="G69" s="69"/>
      <c r="H69" s="62"/>
      <c r="I69" s="16"/>
      <c r="J69" s="206" t="s">
        <v>152</v>
      </c>
      <c r="K69" s="207"/>
      <c r="L69" s="118">
        <f>SUM(L70:L71)</f>
        <v>0</v>
      </c>
      <c r="M69" s="111">
        <f>SUM(M70:M71)</f>
        <v>0</v>
      </c>
      <c r="N69" s="112">
        <f>L69-M69</f>
        <v>0</v>
      </c>
    </row>
    <row r="70" spans="1:14" ht="18.75" customHeight="1">
      <c r="A70" s="62"/>
      <c r="B70" s="15"/>
      <c r="C70" s="15"/>
      <c r="D70" s="15"/>
      <c r="E70" s="31"/>
      <c r="F70" s="32"/>
      <c r="G70" s="69"/>
      <c r="H70" s="62"/>
      <c r="I70" s="15"/>
      <c r="J70" s="94"/>
      <c r="K70" s="88" t="s">
        <v>153</v>
      </c>
      <c r="L70" s="116">
        <v>0</v>
      </c>
      <c r="M70" s="80">
        <v>0</v>
      </c>
      <c r="N70" s="113">
        <f t="shared" si="3"/>
        <v>0</v>
      </c>
    </row>
    <row r="71" spans="1:14" ht="18.75" customHeight="1">
      <c r="A71" s="62"/>
      <c r="B71" s="15"/>
      <c r="C71" s="15"/>
      <c r="D71" s="15"/>
      <c r="E71" s="31"/>
      <c r="F71" s="32"/>
      <c r="G71" s="69"/>
      <c r="H71" s="15"/>
      <c r="I71" s="15"/>
      <c r="J71" s="18"/>
      <c r="K71" s="88" t="s">
        <v>154</v>
      </c>
      <c r="L71" s="116">
        <v>0</v>
      </c>
      <c r="M71" s="80">
        <v>0</v>
      </c>
      <c r="N71" s="113">
        <f t="shared" si="3"/>
        <v>0</v>
      </c>
    </row>
    <row r="72" spans="1:14" ht="18.75" customHeight="1">
      <c r="A72" s="62"/>
      <c r="B72" s="15"/>
      <c r="C72" s="15"/>
      <c r="D72" s="15"/>
      <c r="E72" s="31"/>
      <c r="F72" s="32"/>
      <c r="G72" s="69"/>
      <c r="H72" s="62"/>
      <c r="I72" s="16"/>
      <c r="J72" s="206" t="s">
        <v>155</v>
      </c>
      <c r="K72" s="207"/>
      <c r="L72" s="118">
        <f>L73</f>
        <v>0</v>
      </c>
      <c r="M72" s="111">
        <f>M73</f>
        <v>0</v>
      </c>
      <c r="N72" s="112">
        <f>L72-M72</f>
        <v>0</v>
      </c>
    </row>
    <row r="73" spans="1:14" s="17" customFormat="1" ht="18.75" customHeight="1">
      <c r="A73" s="62"/>
      <c r="B73" s="18"/>
      <c r="C73" s="18"/>
      <c r="D73" s="18"/>
      <c r="E73" s="127"/>
      <c r="F73" s="33"/>
      <c r="G73" s="100"/>
      <c r="H73" s="15"/>
      <c r="I73" s="18"/>
      <c r="J73" s="12"/>
      <c r="K73" s="88" t="s">
        <v>155</v>
      </c>
      <c r="L73" s="116">
        <v>0</v>
      </c>
      <c r="M73" s="80">
        <v>0</v>
      </c>
      <c r="N73" s="113">
        <f t="shared" si="3"/>
        <v>0</v>
      </c>
    </row>
    <row r="74" spans="1:14" ht="18.75" customHeight="1">
      <c r="A74" s="96"/>
      <c r="B74" s="191" t="s">
        <v>99</v>
      </c>
      <c r="C74" s="204"/>
      <c r="D74" s="205"/>
      <c r="E74" s="34">
        <f>E75+E80</f>
        <v>75000000</v>
      </c>
      <c r="F74" s="28">
        <f>F75+F80</f>
        <v>86250000</v>
      </c>
      <c r="G74" s="61">
        <f aca="true" t="shared" si="5" ref="G74:G83">E74-F74</f>
        <v>-11250000</v>
      </c>
      <c r="H74" s="96"/>
      <c r="I74" s="191" t="s">
        <v>100</v>
      </c>
      <c r="J74" s="204"/>
      <c r="K74" s="205"/>
      <c r="L74" s="34">
        <f>L75</f>
        <v>426554938</v>
      </c>
      <c r="M74" s="28">
        <f>M75</f>
        <v>358230620</v>
      </c>
      <c r="N74" s="61">
        <f t="shared" si="3"/>
        <v>68324318</v>
      </c>
    </row>
    <row r="75" spans="1:14" ht="18.75" customHeight="1">
      <c r="A75" s="62"/>
      <c r="B75" s="94"/>
      <c r="C75" s="206" t="s">
        <v>156</v>
      </c>
      <c r="D75" s="207"/>
      <c r="E75" s="115">
        <f>E76+E77+E78+E79</f>
        <v>75000000</v>
      </c>
      <c r="F75" s="109">
        <f>F76+F77+F78+F79</f>
        <v>86250000</v>
      </c>
      <c r="G75" s="110">
        <f t="shared" si="5"/>
        <v>-11250000</v>
      </c>
      <c r="H75" s="62"/>
      <c r="I75" s="94"/>
      <c r="J75" s="206" t="s">
        <v>100</v>
      </c>
      <c r="K75" s="207"/>
      <c r="L75" s="115">
        <f>SUM(L76:L80)</f>
        <v>426554938</v>
      </c>
      <c r="M75" s="109">
        <f>SUM(M76:M80)</f>
        <v>358230620</v>
      </c>
      <c r="N75" s="110">
        <f t="shared" si="3"/>
        <v>68324318</v>
      </c>
    </row>
    <row r="76" spans="1:14" ht="18.75" customHeight="1">
      <c r="A76" s="62"/>
      <c r="B76" s="15"/>
      <c r="C76" s="26"/>
      <c r="D76" s="88" t="s">
        <v>157</v>
      </c>
      <c r="E76" s="116">
        <v>0</v>
      </c>
      <c r="F76" s="80">
        <v>0</v>
      </c>
      <c r="G76" s="113">
        <f t="shared" si="5"/>
        <v>0</v>
      </c>
      <c r="H76" s="15"/>
      <c r="I76" s="15"/>
      <c r="J76" s="26"/>
      <c r="K76" s="88" t="s">
        <v>112</v>
      </c>
      <c r="L76" s="116">
        <v>294571200</v>
      </c>
      <c r="M76" s="80">
        <v>266149830</v>
      </c>
      <c r="N76" s="113">
        <f t="shared" si="3"/>
        <v>28421370</v>
      </c>
    </row>
    <row r="77" spans="1:14" ht="18.75" customHeight="1">
      <c r="A77" s="62"/>
      <c r="B77" s="15"/>
      <c r="C77" s="16"/>
      <c r="D77" s="88" t="s">
        <v>158</v>
      </c>
      <c r="E77" s="116">
        <v>75000000</v>
      </c>
      <c r="F77" s="80">
        <v>86250000</v>
      </c>
      <c r="G77" s="113">
        <f t="shared" si="5"/>
        <v>-11250000</v>
      </c>
      <c r="H77" s="62"/>
      <c r="I77" s="15"/>
      <c r="J77" s="16"/>
      <c r="K77" s="88" t="s">
        <v>159</v>
      </c>
      <c r="L77" s="116">
        <v>34031137</v>
      </c>
      <c r="M77" s="80">
        <v>22314790</v>
      </c>
      <c r="N77" s="113">
        <f t="shared" si="3"/>
        <v>11716347</v>
      </c>
    </row>
    <row r="78" spans="1:14" ht="18.75" customHeight="1">
      <c r="A78" s="62"/>
      <c r="B78" s="15"/>
      <c r="C78" s="16"/>
      <c r="D78" s="88" t="s">
        <v>160</v>
      </c>
      <c r="E78" s="116">
        <v>0</v>
      </c>
      <c r="F78" s="80">
        <v>0</v>
      </c>
      <c r="G78" s="113">
        <f t="shared" si="5"/>
        <v>0</v>
      </c>
      <c r="H78" s="62"/>
      <c r="I78" s="15"/>
      <c r="J78" s="16"/>
      <c r="K78" s="88" t="s">
        <v>161</v>
      </c>
      <c r="L78" s="116">
        <v>160000</v>
      </c>
      <c r="M78" s="80">
        <v>160000</v>
      </c>
      <c r="N78" s="113">
        <f t="shared" si="3"/>
        <v>0</v>
      </c>
    </row>
    <row r="79" spans="1:14" ht="18.75" customHeight="1">
      <c r="A79" s="62"/>
      <c r="B79" s="15"/>
      <c r="C79" s="18"/>
      <c r="D79" s="88" t="s">
        <v>162</v>
      </c>
      <c r="E79" s="116">
        <v>0</v>
      </c>
      <c r="F79" s="80">
        <v>0</v>
      </c>
      <c r="G79" s="113">
        <f t="shared" si="5"/>
        <v>0</v>
      </c>
      <c r="H79" s="62"/>
      <c r="I79" s="15"/>
      <c r="J79" s="16"/>
      <c r="K79" s="88" t="s">
        <v>163</v>
      </c>
      <c r="L79" s="116">
        <v>0</v>
      </c>
      <c r="M79" s="80">
        <v>74986</v>
      </c>
      <c r="N79" s="113">
        <f t="shared" si="3"/>
        <v>-74986</v>
      </c>
    </row>
    <row r="80" spans="1:14" ht="18.75" customHeight="1">
      <c r="A80" s="62"/>
      <c r="B80" s="16"/>
      <c r="C80" s="206" t="s">
        <v>164</v>
      </c>
      <c r="D80" s="207"/>
      <c r="E80" s="115">
        <f>E81+E82+E83</f>
        <v>0</v>
      </c>
      <c r="F80" s="109">
        <f>F81+F82+F83</f>
        <v>0</v>
      </c>
      <c r="G80" s="110">
        <f t="shared" si="5"/>
        <v>0</v>
      </c>
      <c r="H80" s="62"/>
      <c r="I80" s="15"/>
      <c r="J80" s="16"/>
      <c r="K80" s="88" t="s">
        <v>165</v>
      </c>
      <c r="L80" s="116">
        <v>97792601</v>
      </c>
      <c r="M80" s="80">
        <v>69531014</v>
      </c>
      <c r="N80" s="113">
        <f t="shared" si="3"/>
        <v>28261587</v>
      </c>
    </row>
    <row r="81" spans="1:14" ht="18.75" customHeight="1">
      <c r="A81" s="62"/>
      <c r="B81" s="15"/>
      <c r="C81" s="26"/>
      <c r="D81" s="88" t="s">
        <v>166</v>
      </c>
      <c r="E81" s="116">
        <v>0</v>
      </c>
      <c r="F81" s="80">
        <v>0</v>
      </c>
      <c r="G81" s="113">
        <f t="shared" si="5"/>
        <v>0</v>
      </c>
      <c r="H81" s="15"/>
      <c r="I81" s="15"/>
      <c r="J81" s="15"/>
      <c r="K81" s="26"/>
      <c r="L81" s="119"/>
      <c r="M81" s="92"/>
      <c r="N81" s="104"/>
    </row>
    <row r="82" spans="1:14" ht="18.75" customHeight="1">
      <c r="A82" s="62"/>
      <c r="B82" s="15"/>
      <c r="C82" s="16"/>
      <c r="D82" s="88" t="s">
        <v>167</v>
      </c>
      <c r="E82" s="116">
        <v>0</v>
      </c>
      <c r="F82" s="80">
        <v>0</v>
      </c>
      <c r="G82" s="113">
        <f t="shared" si="5"/>
        <v>0</v>
      </c>
      <c r="H82" s="62"/>
      <c r="I82" s="15"/>
      <c r="J82" s="15"/>
      <c r="K82" s="15"/>
      <c r="L82" s="49"/>
      <c r="M82" s="30"/>
      <c r="N82" s="105"/>
    </row>
    <row r="83" spans="1:14" ht="18.75" customHeight="1">
      <c r="A83" s="62"/>
      <c r="B83" s="18"/>
      <c r="C83" s="18"/>
      <c r="D83" s="101" t="s">
        <v>168</v>
      </c>
      <c r="E83" s="116">
        <v>0</v>
      </c>
      <c r="F83" s="80">
        <v>0</v>
      </c>
      <c r="G83" s="113">
        <f t="shared" si="5"/>
        <v>0</v>
      </c>
      <c r="H83" s="15"/>
      <c r="I83" s="18"/>
      <c r="J83" s="18"/>
      <c r="K83" s="18"/>
      <c r="L83" s="120"/>
      <c r="M83" s="93"/>
      <c r="N83" s="106"/>
    </row>
    <row r="84" spans="1:14" ht="18.75" customHeight="1">
      <c r="A84" s="96"/>
      <c r="B84" s="191" t="s">
        <v>101</v>
      </c>
      <c r="C84" s="204"/>
      <c r="D84" s="205"/>
      <c r="E84" s="34">
        <f>E85</f>
        <v>1083190</v>
      </c>
      <c r="F84" s="28">
        <f>F85</f>
        <v>318996</v>
      </c>
      <c r="G84" s="61">
        <f>E84-F84</f>
        <v>764194</v>
      </c>
      <c r="H84" s="96"/>
      <c r="I84" s="191" t="s">
        <v>102</v>
      </c>
      <c r="J84" s="204"/>
      <c r="K84" s="205"/>
      <c r="L84" s="34">
        <f>L85</f>
        <v>2492487</v>
      </c>
      <c r="M84" s="28">
        <f>M85</f>
        <v>10007010</v>
      </c>
      <c r="N84" s="61">
        <f>L84-M84</f>
        <v>-7514523</v>
      </c>
    </row>
    <row r="85" spans="1:14" ht="18.75" customHeight="1">
      <c r="A85" s="62"/>
      <c r="B85" s="94"/>
      <c r="C85" s="206" t="s">
        <v>101</v>
      </c>
      <c r="D85" s="207"/>
      <c r="E85" s="115">
        <f>SUM(E86:E96)</f>
        <v>1083190</v>
      </c>
      <c r="F85" s="109">
        <f>SUM(F86:F96)</f>
        <v>318996</v>
      </c>
      <c r="G85" s="110">
        <f>E85-F85</f>
        <v>764194</v>
      </c>
      <c r="H85" s="62"/>
      <c r="I85" s="94"/>
      <c r="J85" s="206" t="s">
        <v>102</v>
      </c>
      <c r="K85" s="207"/>
      <c r="L85" s="115">
        <f>SUM(L86:L93)</f>
        <v>2492487</v>
      </c>
      <c r="M85" s="109">
        <f>SUM(M86:M93)</f>
        <v>10007010</v>
      </c>
      <c r="N85" s="110">
        <f>L85-M85</f>
        <v>-7514523</v>
      </c>
    </row>
    <row r="86" spans="1:14" ht="18.75" customHeight="1">
      <c r="A86" s="62"/>
      <c r="B86" s="15"/>
      <c r="C86" s="26"/>
      <c r="D86" s="88" t="s">
        <v>169</v>
      </c>
      <c r="E86" s="116">
        <v>989954</v>
      </c>
      <c r="F86" s="80">
        <v>236382</v>
      </c>
      <c r="G86" s="113">
        <f aca="true" t="shared" si="6" ref="G86:G96">E86-F86</f>
        <v>753572</v>
      </c>
      <c r="H86" s="15"/>
      <c r="I86" s="15"/>
      <c r="J86" s="26"/>
      <c r="K86" s="88" t="s">
        <v>170</v>
      </c>
      <c r="L86" s="116">
        <v>0</v>
      </c>
      <c r="M86" s="80">
        <v>0</v>
      </c>
      <c r="N86" s="113">
        <f aca="true" t="shared" si="7" ref="N86:N104">L86-M86</f>
        <v>0</v>
      </c>
    </row>
    <row r="87" spans="1:14" s="17" customFormat="1" ht="18.75" customHeight="1">
      <c r="A87" s="62"/>
      <c r="B87" s="15"/>
      <c r="C87" s="16"/>
      <c r="D87" s="88" t="s">
        <v>171</v>
      </c>
      <c r="E87" s="116">
        <v>0</v>
      </c>
      <c r="F87" s="80">
        <v>0</v>
      </c>
      <c r="G87" s="113">
        <f t="shared" si="6"/>
        <v>0</v>
      </c>
      <c r="H87" s="62"/>
      <c r="I87" s="15"/>
      <c r="J87" s="16"/>
      <c r="K87" s="88" t="s">
        <v>172</v>
      </c>
      <c r="L87" s="116">
        <v>0</v>
      </c>
      <c r="M87" s="80">
        <v>0</v>
      </c>
      <c r="N87" s="113">
        <f t="shared" si="7"/>
        <v>0</v>
      </c>
    </row>
    <row r="88" spans="1:14" ht="18.75" customHeight="1">
      <c r="A88" s="62"/>
      <c r="B88" s="15"/>
      <c r="C88" s="16"/>
      <c r="D88" s="88" t="s">
        <v>173</v>
      </c>
      <c r="E88" s="116">
        <v>0</v>
      </c>
      <c r="F88" s="80">
        <v>0</v>
      </c>
      <c r="G88" s="113">
        <f t="shared" si="6"/>
        <v>0</v>
      </c>
      <c r="H88" s="62"/>
      <c r="I88" s="15"/>
      <c r="J88" s="16"/>
      <c r="K88" s="88" t="s">
        <v>174</v>
      </c>
      <c r="L88" s="116">
        <v>0</v>
      </c>
      <c r="M88" s="80">
        <v>0</v>
      </c>
      <c r="N88" s="113">
        <f t="shared" si="7"/>
        <v>0</v>
      </c>
    </row>
    <row r="89" spans="1:14" ht="18.75" customHeight="1">
      <c r="A89" s="62"/>
      <c r="B89" s="15"/>
      <c r="C89" s="16"/>
      <c r="D89" s="88" t="s">
        <v>175</v>
      </c>
      <c r="E89" s="116">
        <v>0</v>
      </c>
      <c r="F89" s="80">
        <v>0</v>
      </c>
      <c r="G89" s="113">
        <f t="shared" si="6"/>
        <v>0</v>
      </c>
      <c r="H89" s="62"/>
      <c r="I89" s="15"/>
      <c r="J89" s="16"/>
      <c r="K89" s="88" t="s">
        <v>176</v>
      </c>
      <c r="L89" s="116">
        <v>0</v>
      </c>
      <c r="M89" s="80">
        <v>0</v>
      </c>
      <c r="N89" s="113">
        <f t="shared" si="7"/>
        <v>0</v>
      </c>
    </row>
    <row r="90" spans="1:14" ht="18.75" customHeight="1">
      <c r="A90" s="62"/>
      <c r="B90" s="15"/>
      <c r="C90" s="16"/>
      <c r="D90" s="88" t="s">
        <v>177</v>
      </c>
      <c r="E90" s="116">
        <v>0</v>
      </c>
      <c r="F90" s="80">
        <v>0</v>
      </c>
      <c r="G90" s="113">
        <f t="shared" si="6"/>
        <v>0</v>
      </c>
      <c r="H90" s="62"/>
      <c r="I90" s="15"/>
      <c r="J90" s="16"/>
      <c r="K90" s="88" t="s">
        <v>178</v>
      </c>
      <c r="L90" s="116">
        <v>0</v>
      </c>
      <c r="M90" s="80">
        <v>0</v>
      </c>
      <c r="N90" s="113">
        <f t="shared" si="7"/>
        <v>0</v>
      </c>
    </row>
    <row r="91" spans="1:14" ht="18.75" customHeight="1">
      <c r="A91" s="62"/>
      <c r="B91" s="15"/>
      <c r="C91" s="16"/>
      <c r="D91" s="88" t="s">
        <v>179</v>
      </c>
      <c r="E91" s="116">
        <v>0</v>
      </c>
      <c r="F91" s="80">
        <v>0</v>
      </c>
      <c r="G91" s="113">
        <f t="shared" si="6"/>
        <v>0</v>
      </c>
      <c r="H91" s="62"/>
      <c r="I91" s="15"/>
      <c r="J91" s="16"/>
      <c r="K91" s="88" t="s">
        <v>180</v>
      </c>
      <c r="L91" s="116">
        <v>0</v>
      </c>
      <c r="M91" s="80">
        <v>0</v>
      </c>
      <c r="N91" s="113">
        <f t="shared" si="7"/>
        <v>0</v>
      </c>
    </row>
    <row r="92" spans="1:14" ht="18.75" customHeight="1">
      <c r="A92" s="62"/>
      <c r="B92" s="15"/>
      <c r="C92" s="16"/>
      <c r="D92" s="88" t="s">
        <v>181</v>
      </c>
      <c r="E92" s="116">
        <v>0</v>
      </c>
      <c r="F92" s="80">
        <v>0</v>
      </c>
      <c r="G92" s="113">
        <f t="shared" si="6"/>
        <v>0</v>
      </c>
      <c r="H92" s="62"/>
      <c r="I92" s="15"/>
      <c r="J92" s="16"/>
      <c r="K92" s="88" t="s">
        <v>182</v>
      </c>
      <c r="L92" s="116">
        <v>0</v>
      </c>
      <c r="M92" s="80">
        <v>0</v>
      </c>
      <c r="N92" s="113">
        <f t="shared" si="7"/>
        <v>0</v>
      </c>
    </row>
    <row r="93" spans="1:14" ht="18.75" customHeight="1">
      <c r="A93" s="62"/>
      <c r="B93" s="15"/>
      <c r="C93" s="16"/>
      <c r="D93" s="88" t="s">
        <v>183</v>
      </c>
      <c r="E93" s="116">
        <v>0</v>
      </c>
      <c r="F93" s="80">
        <v>0</v>
      </c>
      <c r="G93" s="113">
        <f t="shared" si="6"/>
        <v>0</v>
      </c>
      <c r="H93" s="62"/>
      <c r="I93" s="15"/>
      <c r="J93" s="16"/>
      <c r="K93" s="88" t="s">
        <v>184</v>
      </c>
      <c r="L93" s="116">
        <v>2492487</v>
      </c>
      <c r="M93" s="80">
        <v>10007010</v>
      </c>
      <c r="N93" s="113">
        <f t="shared" si="7"/>
        <v>-7514523</v>
      </c>
    </row>
    <row r="94" spans="1:14" ht="18.75" customHeight="1">
      <c r="A94" s="62"/>
      <c r="B94" s="15"/>
      <c r="C94" s="16"/>
      <c r="D94" s="88" t="s">
        <v>185</v>
      </c>
      <c r="E94" s="116">
        <v>0</v>
      </c>
      <c r="F94" s="80">
        <v>0</v>
      </c>
      <c r="G94" s="113">
        <f t="shared" si="6"/>
        <v>0</v>
      </c>
      <c r="H94" s="15"/>
      <c r="I94" s="15"/>
      <c r="J94" s="15"/>
      <c r="K94" s="26"/>
      <c r="L94" s="119"/>
      <c r="M94" s="92"/>
      <c r="N94" s="176"/>
    </row>
    <row r="95" spans="1:14" ht="18.75" customHeight="1">
      <c r="A95" s="62"/>
      <c r="B95" s="15"/>
      <c r="C95" s="16"/>
      <c r="D95" s="102" t="s">
        <v>186</v>
      </c>
      <c r="E95" s="116">
        <v>0</v>
      </c>
      <c r="F95" s="80">
        <v>0</v>
      </c>
      <c r="G95" s="113">
        <f t="shared" si="6"/>
        <v>0</v>
      </c>
      <c r="H95" s="62"/>
      <c r="I95" s="15"/>
      <c r="J95" s="15"/>
      <c r="K95" s="15"/>
      <c r="L95" s="49"/>
      <c r="M95" s="30"/>
      <c r="N95" s="177"/>
    </row>
    <row r="96" spans="1:14" ht="18.75" customHeight="1">
      <c r="A96" s="62"/>
      <c r="B96" s="15"/>
      <c r="C96" s="16"/>
      <c r="D96" s="88" t="s">
        <v>187</v>
      </c>
      <c r="E96" s="116">
        <v>93236</v>
      </c>
      <c r="F96" s="80">
        <v>82614</v>
      </c>
      <c r="G96" s="113">
        <f t="shared" si="6"/>
        <v>10622</v>
      </c>
      <c r="H96" s="15"/>
      <c r="I96" s="18"/>
      <c r="J96" s="18"/>
      <c r="K96" s="18"/>
      <c r="L96" s="120"/>
      <c r="M96" s="93"/>
      <c r="N96" s="178"/>
    </row>
    <row r="97" spans="1:14" ht="18.75" customHeight="1">
      <c r="A97" s="62"/>
      <c r="B97" s="15"/>
      <c r="C97" s="15"/>
      <c r="D97" s="15"/>
      <c r="E97" s="49"/>
      <c r="F97" s="30"/>
      <c r="G97" s="105"/>
      <c r="H97" s="97"/>
      <c r="I97" s="208" t="s">
        <v>103</v>
      </c>
      <c r="J97" s="209"/>
      <c r="K97" s="205"/>
      <c r="L97" s="117">
        <f>L98</f>
        <v>0</v>
      </c>
      <c r="M97" s="81">
        <f>M98</f>
        <v>21200000</v>
      </c>
      <c r="N97" s="82">
        <f>L97-M97</f>
        <v>-21200000</v>
      </c>
    </row>
    <row r="98" spans="1:14" ht="18.75" customHeight="1">
      <c r="A98" s="62"/>
      <c r="B98" s="15"/>
      <c r="C98" s="15"/>
      <c r="D98" s="15"/>
      <c r="E98" s="49"/>
      <c r="F98" s="30"/>
      <c r="G98" s="105"/>
      <c r="H98" s="62"/>
      <c r="I98" s="94"/>
      <c r="J98" s="206" t="s">
        <v>103</v>
      </c>
      <c r="K98" s="207"/>
      <c r="L98" s="118">
        <f>L99</f>
        <v>0</v>
      </c>
      <c r="M98" s="111">
        <f>M99</f>
        <v>21200000</v>
      </c>
      <c r="N98" s="112">
        <f>L98-M98</f>
        <v>-21200000</v>
      </c>
    </row>
    <row r="99" spans="1:14" ht="18.75" customHeight="1">
      <c r="A99" s="62"/>
      <c r="B99" s="15"/>
      <c r="C99" s="15"/>
      <c r="D99" s="15"/>
      <c r="E99" s="49"/>
      <c r="F99" s="30"/>
      <c r="G99" s="105"/>
      <c r="H99" s="18"/>
      <c r="I99" s="18"/>
      <c r="J99" s="12"/>
      <c r="K99" s="88" t="s">
        <v>103</v>
      </c>
      <c r="L99" s="116">
        <v>0</v>
      </c>
      <c r="M99" s="80">
        <v>21200000</v>
      </c>
      <c r="N99" s="113">
        <f>L99-M99</f>
        <v>-21200000</v>
      </c>
    </row>
    <row r="100" spans="1:14" ht="18.75" customHeight="1">
      <c r="A100" s="62"/>
      <c r="B100" s="15"/>
      <c r="C100" s="15"/>
      <c r="D100" s="15"/>
      <c r="E100" s="49"/>
      <c r="F100" s="30"/>
      <c r="G100" s="105"/>
      <c r="H100" s="13" t="s">
        <v>104</v>
      </c>
      <c r="I100" s="13"/>
      <c r="J100" s="13"/>
      <c r="K100" s="13"/>
      <c r="L100" s="48">
        <f aca="true" t="shared" si="8" ref="L100:M102">L101</f>
        <v>40040263</v>
      </c>
      <c r="M100" s="29">
        <f t="shared" si="8"/>
        <v>48138007</v>
      </c>
      <c r="N100" s="73">
        <f t="shared" si="7"/>
        <v>-8097744</v>
      </c>
    </row>
    <row r="101" spans="1:14" ht="18.75" customHeight="1">
      <c r="A101" s="62"/>
      <c r="B101" s="15"/>
      <c r="C101" s="15"/>
      <c r="D101" s="15"/>
      <c r="E101" s="49"/>
      <c r="F101" s="30"/>
      <c r="G101" s="105"/>
      <c r="H101" s="103"/>
      <c r="I101" s="191" t="s">
        <v>62</v>
      </c>
      <c r="J101" s="204"/>
      <c r="K101" s="205"/>
      <c r="L101" s="34">
        <f t="shared" si="8"/>
        <v>40040263</v>
      </c>
      <c r="M101" s="28">
        <f t="shared" si="8"/>
        <v>48138007</v>
      </c>
      <c r="N101" s="61">
        <f t="shared" si="7"/>
        <v>-8097744</v>
      </c>
    </row>
    <row r="102" spans="1:14" ht="18.75" customHeight="1">
      <c r="A102" s="62"/>
      <c r="B102" s="15"/>
      <c r="C102" s="15"/>
      <c r="D102" s="15"/>
      <c r="E102" s="49"/>
      <c r="F102" s="30"/>
      <c r="G102" s="105"/>
      <c r="H102" s="62"/>
      <c r="I102" s="94"/>
      <c r="J102" s="206" t="s">
        <v>62</v>
      </c>
      <c r="K102" s="207"/>
      <c r="L102" s="115">
        <f t="shared" si="8"/>
        <v>40040263</v>
      </c>
      <c r="M102" s="109">
        <f t="shared" si="8"/>
        <v>48138007</v>
      </c>
      <c r="N102" s="110">
        <f t="shared" si="7"/>
        <v>-8097744</v>
      </c>
    </row>
    <row r="103" spans="1:14" ht="18.75" customHeight="1">
      <c r="A103" s="90"/>
      <c r="B103" s="18"/>
      <c r="C103" s="18"/>
      <c r="D103" s="18"/>
      <c r="E103" s="127"/>
      <c r="F103" s="33"/>
      <c r="G103" s="106"/>
      <c r="H103" s="18"/>
      <c r="I103" s="18"/>
      <c r="J103" s="12"/>
      <c r="K103" s="88" t="s">
        <v>62</v>
      </c>
      <c r="L103" s="116">
        <v>40040263</v>
      </c>
      <c r="M103" s="80">
        <v>48138007</v>
      </c>
      <c r="N103" s="113">
        <f t="shared" si="7"/>
        <v>-8097744</v>
      </c>
    </row>
    <row r="104" spans="1:14" ht="18.75" customHeight="1" thickBot="1">
      <c r="A104" s="84" t="s">
        <v>188</v>
      </c>
      <c r="B104" s="85"/>
      <c r="C104" s="85"/>
      <c r="D104" s="85"/>
      <c r="E104" s="121">
        <f>E15</f>
        <v>777958776</v>
      </c>
      <c r="F104" s="86">
        <f>F15</f>
        <v>583629401</v>
      </c>
      <c r="G104" s="87">
        <f>E104-F104</f>
        <v>194329375</v>
      </c>
      <c r="H104" s="85" t="s">
        <v>189</v>
      </c>
      <c r="I104" s="85"/>
      <c r="J104" s="85"/>
      <c r="K104" s="85"/>
      <c r="L104" s="121">
        <f>L15+L100</f>
        <v>777958776</v>
      </c>
      <c r="M104" s="86">
        <f>SUM(M15,M100)</f>
        <v>583629401</v>
      </c>
      <c r="N104" s="87">
        <f t="shared" si="7"/>
        <v>194329375</v>
      </c>
    </row>
  </sheetData>
  <sheetProtection/>
  <mergeCells count="58">
    <mergeCell ref="H6:K6"/>
    <mergeCell ref="H7:K7"/>
    <mergeCell ref="H9:K9"/>
    <mergeCell ref="H10:K10"/>
    <mergeCell ref="H12:K12"/>
    <mergeCell ref="I39:K39"/>
    <mergeCell ref="B74:D74"/>
    <mergeCell ref="C75:D75"/>
    <mergeCell ref="C80:D80"/>
    <mergeCell ref="J25:K25"/>
    <mergeCell ref="J31:K31"/>
    <mergeCell ref="J34:K34"/>
    <mergeCell ref="J37:K37"/>
    <mergeCell ref="J69:K69"/>
    <mergeCell ref="I74:K74"/>
    <mergeCell ref="J75:K75"/>
    <mergeCell ref="J48:K48"/>
    <mergeCell ref="C34:D34"/>
    <mergeCell ref="C37:D37"/>
    <mergeCell ref="B39:D39"/>
    <mergeCell ref="C40:D40"/>
    <mergeCell ref="C48:D48"/>
    <mergeCell ref="J40:K40"/>
    <mergeCell ref="C31:D31"/>
    <mergeCell ref="A7:D7"/>
    <mergeCell ref="A9:D9"/>
    <mergeCell ref="A10:D10"/>
    <mergeCell ref="A15:D15"/>
    <mergeCell ref="B16:D16"/>
    <mergeCell ref="C17:D17"/>
    <mergeCell ref="J60:K60"/>
    <mergeCell ref="C54:D54"/>
    <mergeCell ref="H15:K15"/>
    <mergeCell ref="I16:K16"/>
    <mergeCell ref="J17:K17"/>
    <mergeCell ref="A1:N1"/>
    <mergeCell ref="A4:D4"/>
    <mergeCell ref="H4:K4"/>
    <mergeCell ref="A6:D6"/>
    <mergeCell ref="C25:D25"/>
    <mergeCell ref="J72:K72"/>
    <mergeCell ref="A8:D8"/>
    <mergeCell ref="H8:K8"/>
    <mergeCell ref="H11:K11"/>
    <mergeCell ref="B56:D56"/>
    <mergeCell ref="C57:D57"/>
    <mergeCell ref="C61:D61"/>
    <mergeCell ref="J54:K54"/>
    <mergeCell ref="I56:K56"/>
    <mergeCell ref="J57:K57"/>
    <mergeCell ref="I101:K101"/>
    <mergeCell ref="J102:K102"/>
    <mergeCell ref="B84:D84"/>
    <mergeCell ref="I84:K84"/>
    <mergeCell ref="C85:D85"/>
    <mergeCell ref="J85:K85"/>
    <mergeCell ref="I97:K97"/>
    <mergeCell ref="J98:K98"/>
  </mergeCells>
  <printOptions/>
  <pageMargins left="0.5118110236220472" right="0.4330708661417323" top="0.8267716535433072" bottom="0.7874015748031497" header="0.5118110236220472" footer="0.5118110236220472"/>
  <pageSetup fitToHeight="10" fitToWidth="1" horizontalDpi="600" verticalDpi="600" orientation="portrait" paperSize="9" scale="58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3"/>
  <sheetViews>
    <sheetView view="pageBreakPreview" zoomScale="95" zoomScaleNormal="90" zoomScaleSheetLayoutView="95" zoomScalePageLayoutView="0" workbookViewId="0" topLeftCell="A1">
      <pane ySplit="10" topLeftCell="A11" activePane="bottomLeft" state="frozen"/>
      <selection pane="topLeft" activeCell="B23" sqref="B22:B23"/>
      <selection pane="bottomLeft" activeCell="A1" sqref="A1:H1"/>
    </sheetView>
  </sheetViews>
  <sheetFormatPr defaultColWidth="12.77734375" defaultRowHeight="19.5" customHeight="1"/>
  <cols>
    <col min="1" max="4" width="5.6640625" style="1" customWidth="1"/>
    <col min="5" max="8" width="20.99609375" style="1" customWidth="1"/>
    <col min="9" max="9" width="13.77734375" style="1" customWidth="1"/>
    <col min="10" max="16384" width="12.77734375" style="1" customWidth="1"/>
  </cols>
  <sheetData>
    <row r="1" spans="1:8" ht="34.5" customHeight="1">
      <c r="A1" s="195" t="str">
        <f>재무상태표!A1</f>
        <v>강원대학교산학협력단 2013년 결산서(BR미디어)</v>
      </c>
      <c r="B1" s="195"/>
      <c r="C1" s="195"/>
      <c r="D1" s="195"/>
      <c r="E1" s="195"/>
      <c r="F1" s="195"/>
      <c r="G1" s="195"/>
      <c r="H1" s="195"/>
    </row>
    <row r="2" ht="15" customHeight="1">
      <c r="A2" s="2"/>
    </row>
    <row r="3" spans="1:8" ht="19.5" customHeight="1" thickBot="1">
      <c r="A3" s="3" t="s">
        <v>273</v>
      </c>
      <c r="H3" s="4" t="s">
        <v>88</v>
      </c>
    </row>
    <row r="4" spans="1:8" ht="18.75" customHeight="1">
      <c r="A4" s="196" t="s">
        <v>89</v>
      </c>
      <c r="B4" s="197"/>
      <c r="C4" s="197"/>
      <c r="D4" s="197"/>
      <c r="E4" s="197"/>
      <c r="F4" s="52" t="s">
        <v>191</v>
      </c>
      <c r="G4" s="53"/>
      <c r="H4" s="54"/>
    </row>
    <row r="5" spans="1:8" ht="18.75" customHeight="1">
      <c r="A5" s="160" t="s">
        <v>1</v>
      </c>
      <c r="B5" s="5" t="s">
        <v>2</v>
      </c>
      <c r="C5" s="6" t="s">
        <v>3</v>
      </c>
      <c r="D5" s="43" t="s">
        <v>192</v>
      </c>
      <c r="E5" s="7" t="s">
        <v>193</v>
      </c>
      <c r="F5" s="8" t="str">
        <f>'[2]재무상태표'!E5</f>
        <v>2013회계연도(당기)</v>
      </c>
      <c r="G5" s="6" t="str">
        <f>'[2]재무상태표'!F5</f>
        <v>2012회계연도(전기)</v>
      </c>
      <c r="H5" s="140" t="s">
        <v>92</v>
      </c>
    </row>
    <row r="6" spans="1:8" ht="18.75" customHeight="1">
      <c r="A6" s="212" t="s">
        <v>194</v>
      </c>
      <c r="B6" s="213"/>
      <c r="C6" s="213"/>
      <c r="D6" s="213"/>
      <c r="E6" s="230"/>
      <c r="F6" s="35">
        <f>F12</f>
        <v>768369059</v>
      </c>
      <c r="G6" s="36">
        <f>G12</f>
        <v>723897616</v>
      </c>
      <c r="H6" s="161">
        <f>F6-G6</f>
        <v>44471443</v>
      </c>
    </row>
    <row r="7" spans="1:8" ht="18.75" customHeight="1">
      <c r="A7" s="210" t="s">
        <v>195</v>
      </c>
      <c r="B7" s="211"/>
      <c r="C7" s="211"/>
      <c r="D7" s="211"/>
      <c r="E7" s="229"/>
      <c r="F7" s="37">
        <f>F92</f>
        <v>749859189</v>
      </c>
      <c r="G7" s="38">
        <f>G92</f>
        <v>601625438</v>
      </c>
      <c r="H7" s="161">
        <f>F7-G7</f>
        <v>148233751</v>
      </c>
    </row>
    <row r="8" spans="1:8" ht="18.75" customHeight="1">
      <c r="A8" s="210" t="s">
        <v>196</v>
      </c>
      <c r="B8" s="211"/>
      <c r="C8" s="211"/>
      <c r="D8" s="211"/>
      <c r="E8" s="229"/>
      <c r="F8" s="39">
        <f>F6-F7</f>
        <v>18509870</v>
      </c>
      <c r="G8" s="40">
        <f>G6-G7</f>
        <v>122272178</v>
      </c>
      <c r="H8" s="161">
        <f>F8-G8</f>
        <v>-103762308</v>
      </c>
    </row>
    <row r="9" spans="1:8" ht="18.75" customHeight="1">
      <c r="A9" s="210" t="s">
        <v>197</v>
      </c>
      <c r="B9" s="211"/>
      <c r="C9" s="211"/>
      <c r="D9" s="211"/>
      <c r="E9" s="229"/>
      <c r="F9" s="39">
        <f>F192</f>
        <v>198784927</v>
      </c>
      <c r="G9" s="40">
        <f>G192</f>
        <v>76512749</v>
      </c>
      <c r="H9" s="161">
        <f>F9-G9</f>
        <v>122272178</v>
      </c>
    </row>
    <row r="10" spans="1:8" ht="18.75" customHeight="1">
      <c r="A10" s="231" t="s">
        <v>198</v>
      </c>
      <c r="B10" s="214"/>
      <c r="C10" s="214"/>
      <c r="D10" s="214"/>
      <c r="E10" s="232"/>
      <c r="F10" s="39">
        <f>F8+F9</f>
        <v>217294797</v>
      </c>
      <c r="G10" s="40">
        <f>G193</f>
        <v>198784927</v>
      </c>
      <c r="H10" s="162">
        <f>F10-G10</f>
        <v>18509870</v>
      </c>
    </row>
    <row r="11" spans="1:8" ht="15" customHeight="1">
      <c r="A11" s="77"/>
      <c r="B11" s="12"/>
      <c r="C11" s="12"/>
      <c r="D11" s="12"/>
      <c r="E11" s="12"/>
      <c r="F11" s="41"/>
      <c r="G11" s="41"/>
      <c r="H11" s="163"/>
    </row>
    <row r="12" spans="1:8" ht="18.75" customHeight="1">
      <c r="A12" s="233" t="s">
        <v>194</v>
      </c>
      <c r="B12" s="234"/>
      <c r="C12" s="234"/>
      <c r="D12" s="234"/>
      <c r="E12" s="235"/>
      <c r="F12" s="169">
        <f>F13+F61+F86</f>
        <v>768369059</v>
      </c>
      <c r="G12" s="157">
        <f>G13+G61+G86</f>
        <v>723897616</v>
      </c>
      <c r="H12" s="164">
        <f>F12-G12</f>
        <v>44471443</v>
      </c>
    </row>
    <row r="13" spans="1:8" ht="18.75" customHeight="1">
      <c r="A13" s="95"/>
      <c r="B13" s="219" t="s">
        <v>199</v>
      </c>
      <c r="C13" s="227"/>
      <c r="D13" s="227"/>
      <c r="E13" s="228"/>
      <c r="F13" s="159">
        <f>F14+F28+F36+F45+F55</f>
        <v>768369059</v>
      </c>
      <c r="G13" s="155">
        <f>G14+G28+G36+G45+G55</f>
        <v>702505726</v>
      </c>
      <c r="H13" s="165">
        <f>F13-G13</f>
        <v>65863333</v>
      </c>
    </row>
    <row r="14" spans="1:8" s="17" customFormat="1" ht="18.75" customHeight="1">
      <c r="A14" s="166"/>
      <c r="B14" s="42"/>
      <c r="C14" s="222" t="s">
        <v>200</v>
      </c>
      <c r="D14" s="223"/>
      <c r="E14" s="224"/>
      <c r="F14" s="158">
        <f>F15+F18+F20+F23+F26</f>
        <v>512720687</v>
      </c>
      <c r="G14" s="156">
        <f>G15+G18+G20+G23+G26</f>
        <v>413495679</v>
      </c>
      <c r="H14" s="170">
        <f>F14-G14</f>
        <v>99225008</v>
      </c>
    </row>
    <row r="15" spans="1:256" s="17" customFormat="1" ht="18.75" customHeight="1">
      <c r="A15" s="179"/>
      <c r="B15" s="51"/>
      <c r="C15" s="173"/>
      <c r="D15" s="215" t="s">
        <v>109</v>
      </c>
      <c r="E15" s="216"/>
      <c r="F15" s="180">
        <f>F16+F17</f>
        <v>0</v>
      </c>
      <c r="G15" s="181">
        <f>G16+G17</f>
        <v>0</v>
      </c>
      <c r="H15" s="148">
        <f>F15-G15</f>
        <v>0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  <c r="IU15" s="182"/>
      <c r="IV15" s="182"/>
    </row>
    <row r="16" spans="1:256" s="17" customFormat="1" ht="18.75" customHeight="1">
      <c r="A16" s="179"/>
      <c r="B16" s="51"/>
      <c r="C16" s="173"/>
      <c r="D16" s="173"/>
      <c r="E16" s="101" t="s">
        <v>111</v>
      </c>
      <c r="F16" s="180">
        <v>0</v>
      </c>
      <c r="G16" s="181">
        <v>0</v>
      </c>
      <c r="H16" s="148">
        <f aca="true" t="shared" si="0" ref="H16:H27">F16-G16</f>
        <v>0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  <c r="IU16" s="182"/>
      <c r="IV16" s="182"/>
    </row>
    <row r="17" spans="1:256" s="17" customFormat="1" ht="18.75" customHeight="1">
      <c r="A17" s="179"/>
      <c r="B17" s="51"/>
      <c r="C17" s="173"/>
      <c r="D17" s="173"/>
      <c r="E17" s="101" t="s">
        <v>113</v>
      </c>
      <c r="F17" s="180">
        <v>0</v>
      </c>
      <c r="G17" s="181">
        <v>0</v>
      </c>
      <c r="H17" s="148">
        <f t="shared" si="0"/>
        <v>0</v>
      </c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  <c r="IO17" s="182"/>
      <c r="IP17" s="182"/>
      <c r="IQ17" s="182"/>
      <c r="IR17" s="182"/>
      <c r="IS17" s="182"/>
      <c r="IT17" s="182"/>
      <c r="IU17" s="182"/>
      <c r="IV17" s="182"/>
    </row>
    <row r="18" spans="1:256" s="17" customFormat="1" ht="18.75" customHeight="1">
      <c r="A18" s="179"/>
      <c r="B18" s="51"/>
      <c r="C18" s="173"/>
      <c r="D18" s="215" t="s">
        <v>120</v>
      </c>
      <c r="E18" s="216"/>
      <c r="F18" s="180">
        <f>F19</f>
        <v>0</v>
      </c>
      <c r="G18" s="181">
        <f>G19</f>
        <v>0</v>
      </c>
      <c r="H18" s="148">
        <f t="shared" si="0"/>
        <v>0</v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  <c r="IP18" s="182"/>
      <c r="IQ18" s="182"/>
      <c r="IR18" s="182"/>
      <c r="IS18" s="182"/>
      <c r="IT18" s="182"/>
      <c r="IU18" s="182"/>
      <c r="IV18" s="182"/>
    </row>
    <row r="19" spans="1:256" s="17" customFormat="1" ht="18.75" customHeight="1">
      <c r="A19" s="179"/>
      <c r="B19" s="51"/>
      <c r="C19" s="173"/>
      <c r="D19" s="173"/>
      <c r="E19" s="101" t="s">
        <v>120</v>
      </c>
      <c r="F19" s="180">
        <v>0</v>
      </c>
      <c r="G19" s="181">
        <v>0</v>
      </c>
      <c r="H19" s="148">
        <f t="shared" si="0"/>
        <v>0</v>
      </c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  <c r="IP19" s="182"/>
      <c r="IQ19" s="182"/>
      <c r="IR19" s="182"/>
      <c r="IS19" s="182"/>
      <c r="IT19" s="182"/>
      <c r="IU19" s="182"/>
      <c r="IV19" s="182"/>
    </row>
    <row r="20" spans="1:256" s="17" customFormat="1" ht="18.75" customHeight="1">
      <c r="A20" s="179"/>
      <c r="B20" s="51"/>
      <c r="C20" s="173"/>
      <c r="D20" s="215" t="s">
        <v>126</v>
      </c>
      <c r="E20" s="216"/>
      <c r="F20" s="180">
        <f>F21+F22</f>
        <v>0</v>
      </c>
      <c r="G20" s="181">
        <f>G21+G22</f>
        <v>0</v>
      </c>
      <c r="H20" s="148">
        <f t="shared" si="0"/>
        <v>0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  <c r="IT20" s="182"/>
      <c r="IU20" s="182"/>
      <c r="IV20" s="182"/>
    </row>
    <row r="21" spans="1:256" s="17" customFormat="1" ht="18.75" customHeight="1">
      <c r="A21" s="179"/>
      <c r="B21" s="51"/>
      <c r="C21" s="173"/>
      <c r="D21" s="173"/>
      <c r="E21" s="101" t="s">
        <v>201</v>
      </c>
      <c r="F21" s="180">
        <v>0</v>
      </c>
      <c r="G21" s="181">
        <v>0</v>
      </c>
      <c r="H21" s="148">
        <f t="shared" si="0"/>
        <v>0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  <c r="IT21" s="182"/>
      <c r="IU21" s="182"/>
      <c r="IV21" s="182"/>
    </row>
    <row r="22" spans="1:256" s="17" customFormat="1" ht="18.75" customHeight="1">
      <c r="A22" s="179"/>
      <c r="B22" s="51"/>
      <c r="C22" s="173"/>
      <c r="D22" s="173"/>
      <c r="E22" s="101" t="s">
        <v>130</v>
      </c>
      <c r="F22" s="180">
        <v>0</v>
      </c>
      <c r="G22" s="181">
        <v>0</v>
      </c>
      <c r="H22" s="148">
        <f t="shared" si="0"/>
        <v>0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  <c r="HT22" s="182"/>
      <c r="HU22" s="182"/>
      <c r="HV22" s="182"/>
      <c r="HW22" s="182"/>
      <c r="HX22" s="182"/>
      <c r="HY22" s="182"/>
      <c r="HZ22" s="182"/>
      <c r="IA22" s="182"/>
      <c r="IB22" s="182"/>
      <c r="IC22" s="182"/>
      <c r="ID22" s="182"/>
      <c r="IE22" s="182"/>
      <c r="IF22" s="182"/>
      <c r="IG22" s="182"/>
      <c r="IH22" s="182"/>
      <c r="II22" s="182"/>
      <c r="IJ22" s="182"/>
      <c r="IK22" s="182"/>
      <c r="IL22" s="182"/>
      <c r="IM22" s="182"/>
      <c r="IN22" s="182"/>
      <c r="IO22" s="182"/>
      <c r="IP22" s="182"/>
      <c r="IQ22" s="182"/>
      <c r="IR22" s="182"/>
      <c r="IS22" s="182"/>
      <c r="IT22" s="182"/>
      <c r="IU22" s="182"/>
      <c r="IV22" s="182"/>
    </row>
    <row r="23" spans="1:256" s="17" customFormat="1" ht="18.75" customHeight="1">
      <c r="A23" s="179"/>
      <c r="B23" s="51"/>
      <c r="C23" s="173"/>
      <c r="D23" s="215" t="s">
        <v>132</v>
      </c>
      <c r="E23" s="216"/>
      <c r="F23" s="180">
        <f>F24+F25</f>
        <v>0</v>
      </c>
      <c r="G23" s="181">
        <f>G24+G25</f>
        <v>0</v>
      </c>
      <c r="H23" s="148">
        <f t="shared" si="0"/>
        <v>0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  <c r="HT23" s="182"/>
      <c r="HU23" s="182"/>
      <c r="HV23" s="182"/>
      <c r="HW23" s="182"/>
      <c r="HX23" s="182"/>
      <c r="HY23" s="182"/>
      <c r="HZ23" s="182"/>
      <c r="IA23" s="182"/>
      <c r="IB23" s="182"/>
      <c r="IC23" s="182"/>
      <c r="ID23" s="182"/>
      <c r="IE23" s="182"/>
      <c r="IF23" s="182"/>
      <c r="IG23" s="182"/>
      <c r="IH23" s="182"/>
      <c r="II23" s="182"/>
      <c r="IJ23" s="182"/>
      <c r="IK23" s="182"/>
      <c r="IL23" s="182"/>
      <c r="IM23" s="182"/>
      <c r="IN23" s="182"/>
      <c r="IO23" s="182"/>
      <c r="IP23" s="182"/>
      <c r="IQ23" s="182"/>
      <c r="IR23" s="182"/>
      <c r="IS23" s="182"/>
      <c r="IT23" s="182"/>
      <c r="IU23" s="182"/>
      <c r="IV23" s="182"/>
    </row>
    <row r="24" spans="1:256" s="17" customFormat="1" ht="18.75" customHeight="1">
      <c r="A24" s="179"/>
      <c r="B24" s="51"/>
      <c r="C24" s="173"/>
      <c r="D24" s="173"/>
      <c r="E24" s="101" t="s">
        <v>132</v>
      </c>
      <c r="F24" s="180">
        <v>0</v>
      </c>
      <c r="G24" s="181">
        <v>0</v>
      </c>
      <c r="H24" s="148">
        <f t="shared" si="0"/>
        <v>0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  <c r="IK24" s="182"/>
      <c r="IL24" s="182"/>
      <c r="IM24" s="182"/>
      <c r="IN24" s="182"/>
      <c r="IO24" s="182"/>
      <c r="IP24" s="182"/>
      <c r="IQ24" s="182"/>
      <c r="IR24" s="182"/>
      <c r="IS24" s="182"/>
      <c r="IT24" s="182"/>
      <c r="IU24" s="182"/>
      <c r="IV24" s="182"/>
    </row>
    <row r="25" spans="1:256" s="17" customFormat="1" ht="18.75" customHeight="1">
      <c r="A25" s="179"/>
      <c r="B25" s="51"/>
      <c r="C25" s="173"/>
      <c r="D25" s="173"/>
      <c r="E25" s="101" t="s">
        <v>134</v>
      </c>
      <c r="F25" s="180">
        <v>0</v>
      </c>
      <c r="G25" s="181">
        <v>0</v>
      </c>
      <c r="H25" s="148">
        <f t="shared" si="0"/>
        <v>0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  <c r="HF25" s="182"/>
      <c r="HG25" s="182"/>
      <c r="HH25" s="182"/>
      <c r="HI25" s="182"/>
      <c r="HJ25" s="182"/>
      <c r="HK25" s="182"/>
      <c r="HL25" s="182"/>
      <c r="HM25" s="182"/>
      <c r="HN25" s="182"/>
      <c r="HO25" s="182"/>
      <c r="HP25" s="182"/>
      <c r="HQ25" s="182"/>
      <c r="HR25" s="182"/>
      <c r="HS25" s="182"/>
      <c r="HT25" s="182"/>
      <c r="HU25" s="182"/>
      <c r="HV25" s="182"/>
      <c r="HW25" s="182"/>
      <c r="HX25" s="182"/>
      <c r="HY25" s="182"/>
      <c r="HZ25" s="182"/>
      <c r="IA25" s="182"/>
      <c r="IB25" s="182"/>
      <c r="IC25" s="182"/>
      <c r="ID25" s="182"/>
      <c r="IE25" s="182"/>
      <c r="IF25" s="182"/>
      <c r="IG25" s="182"/>
      <c r="IH25" s="182"/>
      <c r="II25" s="182"/>
      <c r="IJ25" s="182"/>
      <c r="IK25" s="182"/>
      <c r="IL25" s="182"/>
      <c r="IM25" s="182"/>
      <c r="IN25" s="182"/>
      <c r="IO25" s="182"/>
      <c r="IP25" s="182"/>
      <c r="IQ25" s="182"/>
      <c r="IR25" s="182"/>
      <c r="IS25" s="182"/>
      <c r="IT25" s="182"/>
      <c r="IU25" s="182"/>
      <c r="IV25" s="182"/>
    </row>
    <row r="26" spans="1:256" s="17" customFormat="1" ht="18.75" customHeight="1">
      <c r="A26" s="179"/>
      <c r="B26" s="51"/>
      <c r="C26" s="173"/>
      <c r="D26" s="215" t="s">
        <v>135</v>
      </c>
      <c r="E26" s="216"/>
      <c r="F26" s="180">
        <f>F27</f>
        <v>512720687</v>
      </c>
      <c r="G26" s="181">
        <f>G27</f>
        <v>413495679</v>
      </c>
      <c r="H26" s="148">
        <f t="shared" si="0"/>
        <v>99225008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  <c r="IS26" s="182"/>
      <c r="IT26" s="182"/>
      <c r="IU26" s="182"/>
      <c r="IV26" s="182"/>
    </row>
    <row r="27" spans="1:256" s="17" customFormat="1" ht="18.75" customHeight="1">
      <c r="A27" s="179"/>
      <c r="B27" s="51"/>
      <c r="C27" s="173"/>
      <c r="D27" s="173"/>
      <c r="E27" s="183" t="s">
        <v>135</v>
      </c>
      <c r="F27" s="180">
        <v>512720687</v>
      </c>
      <c r="G27" s="181">
        <v>413495679</v>
      </c>
      <c r="H27" s="148">
        <f t="shared" si="0"/>
        <v>99225008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  <c r="HF27" s="182"/>
      <c r="HG27" s="182"/>
      <c r="HH27" s="182"/>
      <c r="HI27" s="182"/>
      <c r="HJ27" s="182"/>
      <c r="HK27" s="182"/>
      <c r="HL27" s="182"/>
      <c r="HM27" s="182"/>
      <c r="HN27" s="182"/>
      <c r="HO27" s="182"/>
      <c r="HP27" s="182"/>
      <c r="HQ27" s="182"/>
      <c r="HR27" s="182"/>
      <c r="HS27" s="182"/>
      <c r="HT27" s="182"/>
      <c r="HU27" s="182"/>
      <c r="HV27" s="182"/>
      <c r="HW27" s="182"/>
      <c r="HX27" s="182"/>
      <c r="HY27" s="182"/>
      <c r="HZ27" s="182"/>
      <c r="IA27" s="182"/>
      <c r="IB27" s="182"/>
      <c r="IC27" s="182"/>
      <c r="ID27" s="182"/>
      <c r="IE27" s="182"/>
      <c r="IF27" s="182"/>
      <c r="IG27" s="182"/>
      <c r="IH27" s="182"/>
      <c r="II27" s="182"/>
      <c r="IJ27" s="182"/>
      <c r="IK27" s="182"/>
      <c r="IL27" s="182"/>
      <c r="IM27" s="182"/>
      <c r="IN27" s="182"/>
      <c r="IO27" s="182"/>
      <c r="IP27" s="182"/>
      <c r="IQ27" s="182"/>
      <c r="IR27" s="182"/>
      <c r="IS27" s="182"/>
      <c r="IT27" s="182"/>
      <c r="IU27" s="182"/>
      <c r="IV27" s="182"/>
    </row>
    <row r="28" spans="1:8" ht="18.75" customHeight="1">
      <c r="A28" s="62"/>
      <c r="B28" s="15"/>
      <c r="C28" s="222" t="s">
        <v>202</v>
      </c>
      <c r="D28" s="223"/>
      <c r="E28" s="224"/>
      <c r="F28" s="158">
        <f>F29+F32+F34</f>
        <v>179672612</v>
      </c>
      <c r="G28" s="156">
        <f>G29+G32+G34</f>
        <v>202468071</v>
      </c>
      <c r="H28" s="170">
        <f>F28-G28</f>
        <v>-22795459</v>
      </c>
    </row>
    <row r="29" spans="1:256" ht="18.75" customHeight="1">
      <c r="A29" s="184"/>
      <c r="B29" s="173"/>
      <c r="C29" s="173"/>
      <c r="D29" s="215" t="s">
        <v>109</v>
      </c>
      <c r="E29" s="216"/>
      <c r="F29" s="122">
        <f>F30+F31</f>
        <v>0</v>
      </c>
      <c r="G29" s="79">
        <f>G30+G31</f>
        <v>0</v>
      </c>
      <c r="H29" s="148">
        <f>F29-G29</f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ht="18.75" customHeight="1">
      <c r="A30" s="184"/>
      <c r="B30" s="173"/>
      <c r="C30" s="173"/>
      <c r="D30" s="173"/>
      <c r="E30" s="101" t="s">
        <v>111</v>
      </c>
      <c r="F30" s="122">
        <v>0</v>
      </c>
      <c r="G30" s="79">
        <v>0</v>
      </c>
      <c r="H30" s="148">
        <f aca="true" t="shared" si="1" ref="H30:H35">F30-G30</f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ht="18.75" customHeight="1">
      <c r="A31" s="184"/>
      <c r="B31" s="173"/>
      <c r="C31" s="173"/>
      <c r="D31" s="173"/>
      <c r="E31" s="101" t="s">
        <v>113</v>
      </c>
      <c r="F31" s="122">
        <v>0</v>
      </c>
      <c r="G31" s="79">
        <v>0</v>
      </c>
      <c r="H31" s="148">
        <f t="shared" si="1"/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ht="18.75" customHeight="1">
      <c r="A32" s="184"/>
      <c r="B32" s="173"/>
      <c r="C32" s="173"/>
      <c r="D32" s="215" t="s">
        <v>120</v>
      </c>
      <c r="E32" s="216"/>
      <c r="F32" s="122">
        <f>F33</f>
        <v>0</v>
      </c>
      <c r="G32" s="79">
        <f>G33</f>
        <v>0</v>
      </c>
      <c r="H32" s="148">
        <f t="shared" si="1"/>
        <v>0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ht="18.75" customHeight="1">
      <c r="A33" s="184"/>
      <c r="B33" s="173"/>
      <c r="C33" s="173"/>
      <c r="D33" s="173"/>
      <c r="E33" s="101" t="s">
        <v>120</v>
      </c>
      <c r="F33" s="122">
        <v>0</v>
      </c>
      <c r="G33" s="79">
        <v>0</v>
      </c>
      <c r="H33" s="148">
        <f t="shared" si="1"/>
        <v>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18.75" customHeight="1">
      <c r="A34" s="184"/>
      <c r="B34" s="173"/>
      <c r="C34" s="173"/>
      <c r="D34" s="215" t="s">
        <v>138</v>
      </c>
      <c r="E34" s="216"/>
      <c r="F34" s="122">
        <f>F35</f>
        <v>179672612</v>
      </c>
      <c r="G34" s="79">
        <f>G35</f>
        <v>202468071</v>
      </c>
      <c r="H34" s="148">
        <f t="shared" si="1"/>
        <v>-22795459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8.75" customHeight="1">
      <c r="A35" s="184"/>
      <c r="B35" s="173"/>
      <c r="C35" s="173"/>
      <c r="D35" s="173"/>
      <c r="E35" s="183" t="s">
        <v>138</v>
      </c>
      <c r="F35" s="122">
        <v>179672612</v>
      </c>
      <c r="G35" s="79">
        <v>202468071</v>
      </c>
      <c r="H35" s="148">
        <f t="shared" si="1"/>
        <v>-22795459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8" ht="18.75" customHeight="1">
      <c r="A36" s="62"/>
      <c r="B36" s="15"/>
      <c r="C36" s="222" t="s">
        <v>203</v>
      </c>
      <c r="D36" s="223"/>
      <c r="E36" s="224"/>
      <c r="F36" s="158">
        <f>F37+F41</f>
        <v>0</v>
      </c>
      <c r="G36" s="156">
        <f>G37+G41</f>
        <v>0</v>
      </c>
      <c r="H36" s="170">
        <f>F36-G36</f>
        <v>0</v>
      </c>
    </row>
    <row r="37" spans="1:256" ht="18.75" customHeight="1">
      <c r="A37" s="184"/>
      <c r="B37" s="173"/>
      <c r="C37" s="173"/>
      <c r="D37" s="215" t="s">
        <v>93</v>
      </c>
      <c r="E37" s="216"/>
      <c r="F37" s="122">
        <f>SUM(F38:F40)</f>
        <v>0</v>
      </c>
      <c r="G37" s="79">
        <f>SUM(G38:G40)</f>
        <v>0</v>
      </c>
      <c r="H37" s="148">
        <f>F37-G37</f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ht="18.75" customHeight="1">
      <c r="A38" s="184"/>
      <c r="B38" s="173"/>
      <c r="C38" s="173"/>
      <c r="D38" s="173"/>
      <c r="E38" s="101" t="s">
        <v>141</v>
      </c>
      <c r="F38" s="122">
        <v>0</v>
      </c>
      <c r="G38" s="79">
        <v>0</v>
      </c>
      <c r="H38" s="148">
        <f aca="true" t="shared" si="2" ref="H38:H44">F38-G38</f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ht="18.75" customHeight="1">
      <c r="A39" s="184"/>
      <c r="B39" s="173"/>
      <c r="C39" s="173"/>
      <c r="D39" s="173"/>
      <c r="E39" s="101" t="s">
        <v>120</v>
      </c>
      <c r="F39" s="122">
        <v>0</v>
      </c>
      <c r="G39" s="79">
        <v>0</v>
      </c>
      <c r="H39" s="148">
        <f t="shared" si="2"/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18.75" customHeight="1">
      <c r="A40" s="184"/>
      <c r="B40" s="173"/>
      <c r="C40" s="173"/>
      <c r="D40" s="173"/>
      <c r="E40" s="101" t="s">
        <v>135</v>
      </c>
      <c r="F40" s="122">
        <v>0</v>
      </c>
      <c r="G40" s="79">
        <v>0</v>
      </c>
      <c r="H40" s="148">
        <f t="shared" si="2"/>
        <v>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18.75" customHeight="1">
      <c r="A41" s="184"/>
      <c r="B41" s="173"/>
      <c r="C41" s="173"/>
      <c r="D41" s="215" t="s">
        <v>95</v>
      </c>
      <c r="E41" s="216"/>
      <c r="F41" s="122">
        <f>SUM(F42:F44)</f>
        <v>0</v>
      </c>
      <c r="G41" s="79">
        <f>SUM(G42:G44)</f>
        <v>0</v>
      </c>
      <c r="H41" s="148">
        <f t="shared" si="2"/>
        <v>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18.75" customHeight="1">
      <c r="A42" s="184"/>
      <c r="B42" s="173"/>
      <c r="C42" s="173"/>
      <c r="D42" s="173"/>
      <c r="E42" s="101" t="s">
        <v>109</v>
      </c>
      <c r="F42" s="122">
        <v>0</v>
      </c>
      <c r="G42" s="79">
        <v>0</v>
      </c>
      <c r="H42" s="148">
        <f t="shared" si="2"/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ht="18.75" customHeight="1">
      <c r="A43" s="184"/>
      <c r="B43" s="173"/>
      <c r="C43" s="173"/>
      <c r="D43" s="173"/>
      <c r="E43" s="101" t="s">
        <v>120</v>
      </c>
      <c r="F43" s="122">
        <v>0</v>
      </c>
      <c r="G43" s="79">
        <v>0</v>
      </c>
      <c r="H43" s="148">
        <f t="shared" si="2"/>
        <v>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ht="18.75" customHeight="1">
      <c r="A44" s="184"/>
      <c r="B44" s="173"/>
      <c r="C44" s="173"/>
      <c r="D44" s="173"/>
      <c r="E44" s="101" t="s">
        <v>138</v>
      </c>
      <c r="F44" s="122">
        <v>0</v>
      </c>
      <c r="G44" s="79">
        <v>0</v>
      </c>
      <c r="H44" s="148">
        <f t="shared" si="2"/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8" ht="18.75" customHeight="1">
      <c r="A45" s="62"/>
      <c r="B45" s="15"/>
      <c r="C45" s="222" t="s">
        <v>204</v>
      </c>
      <c r="D45" s="225"/>
      <c r="E45" s="226"/>
      <c r="F45" s="158">
        <f>F46+F51</f>
        <v>75000000</v>
      </c>
      <c r="G45" s="156">
        <f>G46+G51</f>
        <v>86250000</v>
      </c>
      <c r="H45" s="170">
        <f>F45-G45</f>
        <v>-11250000</v>
      </c>
    </row>
    <row r="46" spans="1:256" ht="18.75" customHeight="1">
      <c r="A46" s="184"/>
      <c r="B46" s="173"/>
      <c r="C46" s="174"/>
      <c r="D46" s="215" t="s">
        <v>156</v>
      </c>
      <c r="E46" s="216"/>
      <c r="F46" s="122">
        <f>SUM(F47:F50)</f>
        <v>75000000</v>
      </c>
      <c r="G46" s="79">
        <f>SUM(G47:G50)</f>
        <v>86250000</v>
      </c>
      <c r="H46" s="148">
        <f>F46-G46</f>
        <v>-11250000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18.75" customHeight="1">
      <c r="A47" s="184"/>
      <c r="B47" s="173"/>
      <c r="C47" s="173"/>
      <c r="D47" s="173"/>
      <c r="E47" s="101" t="s">
        <v>157</v>
      </c>
      <c r="F47" s="122">
        <v>0</v>
      </c>
      <c r="G47" s="79">
        <v>0</v>
      </c>
      <c r="H47" s="148">
        <f aca="true" t="shared" si="3" ref="H47:H54">F47-G47</f>
        <v>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ht="18.75" customHeight="1">
      <c r="A48" s="184"/>
      <c r="B48" s="173"/>
      <c r="C48" s="173"/>
      <c r="D48" s="173"/>
      <c r="E48" s="101" t="s">
        <v>158</v>
      </c>
      <c r="F48" s="122">
        <v>75000000</v>
      </c>
      <c r="G48" s="79">
        <v>86250000</v>
      </c>
      <c r="H48" s="148">
        <f t="shared" si="3"/>
        <v>-11250000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ht="18.75" customHeight="1">
      <c r="A49" s="184"/>
      <c r="B49" s="173"/>
      <c r="C49" s="173"/>
      <c r="D49" s="173"/>
      <c r="E49" s="101" t="s">
        <v>160</v>
      </c>
      <c r="F49" s="122">
        <v>0</v>
      </c>
      <c r="G49" s="79">
        <v>0</v>
      </c>
      <c r="H49" s="148">
        <f t="shared" si="3"/>
        <v>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ht="18.75" customHeight="1">
      <c r="A50" s="184"/>
      <c r="B50" s="173"/>
      <c r="C50" s="173"/>
      <c r="D50" s="173"/>
      <c r="E50" s="101" t="s">
        <v>162</v>
      </c>
      <c r="F50" s="122">
        <v>0</v>
      </c>
      <c r="G50" s="79">
        <v>0</v>
      </c>
      <c r="H50" s="148">
        <f t="shared" si="3"/>
        <v>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ht="18.75" customHeight="1">
      <c r="A51" s="184"/>
      <c r="B51" s="173"/>
      <c r="C51" s="173"/>
      <c r="D51" s="215" t="s">
        <v>164</v>
      </c>
      <c r="E51" s="216"/>
      <c r="F51" s="122">
        <f>SUM(F52:F54)</f>
        <v>0</v>
      </c>
      <c r="G51" s="79">
        <f>SUM(G52:G54)</f>
        <v>0</v>
      </c>
      <c r="H51" s="148">
        <f t="shared" si="3"/>
        <v>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t="18.75" customHeight="1">
      <c r="A52" s="184"/>
      <c r="B52" s="173"/>
      <c r="C52" s="173"/>
      <c r="D52" s="173"/>
      <c r="E52" s="101" t="s">
        <v>166</v>
      </c>
      <c r="F52" s="122">
        <v>0</v>
      </c>
      <c r="G52" s="79">
        <v>0</v>
      </c>
      <c r="H52" s="148">
        <f t="shared" si="3"/>
        <v>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ht="18.75" customHeight="1">
      <c r="A53" s="184"/>
      <c r="B53" s="173"/>
      <c r="C53" s="173"/>
      <c r="D53" s="173"/>
      <c r="E53" s="101" t="s">
        <v>167</v>
      </c>
      <c r="F53" s="122">
        <v>0</v>
      </c>
      <c r="G53" s="79">
        <v>0</v>
      </c>
      <c r="H53" s="148">
        <f t="shared" si="3"/>
        <v>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ht="18.75" customHeight="1">
      <c r="A54" s="184"/>
      <c r="B54" s="173"/>
      <c r="C54" s="173"/>
      <c r="D54" s="185"/>
      <c r="E54" s="101" t="s">
        <v>168</v>
      </c>
      <c r="F54" s="122">
        <v>0</v>
      </c>
      <c r="G54" s="79">
        <v>0</v>
      </c>
      <c r="H54" s="148">
        <f t="shared" si="3"/>
        <v>0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8" ht="18.75" customHeight="1">
      <c r="A55" s="62"/>
      <c r="B55" s="14"/>
      <c r="C55" s="222" t="s">
        <v>205</v>
      </c>
      <c r="D55" s="223"/>
      <c r="E55" s="224"/>
      <c r="F55" s="158">
        <f>F56</f>
        <v>975760</v>
      </c>
      <c r="G55" s="156">
        <f>G56</f>
        <v>291976</v>
      </c>
      <c r="H55" s="170">
        <f>F55-G55</f>
        <v>683784</v>
      </c>
    </row>
    <row r="56" spans="1:256" ht="18.75" customHeight="1">
      <c r="A56" s="184"/>
      <c r="B56" s="173"/>
      <c r="C56" s="175"/>
      <c r="D56" s="215" t="s">
        <v>101</v>
      </c>
      <c r="E56" s="216"/>
      <c r="F56" s="122">
        <f>SUM(F57:F60)</f>
        <v>975760</v>
      </c>
      <c r="G56" s="79">
        <f>SUM(G57:G60)</f>
        <v>291976</v>
      </c>
      <c r="H56" s="148">
        <f>F56-G56</f>
        <v>683784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8.75" customHeight="1">
      <c r="A57" s="184"/>
      <c r="B57" s="173"/>
      <c r="C57" s="173"/>
      <c r="D57" s="173"/>
      <c r="E57" s="101" t="s">
        <v>169</v>
      </c>
      <c r="F57" s="122">
        <v>882524</v>
      </c>
      <c r="G57" s="79">
        <v>209362</v>
      </c>
      <c r="H57" s="148">
        <f aca="true" t="shared" si="4" ref="H57:H74">F57-G57</f>
        <v>673162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8.75" customHeight="1">
      <c r="A58" s="184"/>
      <c r="B58" s="173"/>
      <c r="C58" s="173"/>
      <c r="D58" s="173"/>
      <c r="E58" s="101" t="s">
        <v>171</v>
      </c>
      <c r="F58" s="122">
        <v>0</v>
      </c>
      <c r="G58" s="79">
        <v>0</v>
      </c>
      <c r="H58" s="148">
        <f t="shared" si="4"/>
        <v>0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ht="18.75" customHeight="1">
      <c r="A59" s="184"/>
      <c r="B59" s="173"/>
      <c r="C59" s="173"/>
      <c r="D59" s="186"/>
      <c r="E59" s="101" t="s">
        <v>185</v>
      </c>
      <c r="F59" s="122">
        <v>0</v>
      </c>
      <c r="G59" s="79">
        <v>0</v>
      </c>
      <c r="H59" s="148">
        <f t="shared" si="4"/>
        <v>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ht="18.75" customHeight="1">
      <c r="A60" s="184"/>
      <c r="B60" s="173"/>
      <c r="C60" s="173"/>
      <c r="D60" s="173"/>
      <c r="E60" s="101" t="s">
        <v>187</v>
      </c>
      <c r="F60" s="122">
        <v>93236</v>
      </c>
      <c r="G60" s="79">
        <v>82614</v>
      </c>
      <c r="H60" s="148">
        <f t="shared" si="4"/>
        <v>10622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8" s="17" customFormat="1" ht="18.75" customHeight="1">
      <c r="A61" s="96"/>
      <c r="B61" s="219" t="s">
        <v>206</v>
      </c>
      <c r="C61" s="227"/>
      <c r="D61" s="227"/>
      <c r="E61" s="236"/>
      <c r="F61" s="159">
        <f>F62+F67+F75+F79</f>
        <v>0</v>
      </c>
      <c r="G61" s="155">
        <f>G62+G67+G75+G79</f>
        <v>0</v>
      </c>
      <c r="H61" s="165">
        <f t="shared" si="4"/>
        <v>0</v>
      </c>
    </row>
    <row r="62" spans="1:8" s="17" customFormat="1" ht="18.75" customHeight="1">
      <c r="A62" s="166"/>
      <c r="B62" s="42"/>
      <c r="C62" s="222" t="s">
        <v>207</v>
      </c>
      <c r="D62" s="223"/>
      <c r="E62" s="224"/>
      <c r="F62" s="158">
        <f>SUM(F63:F66)</f>
        <v>0</v>
      </c>
      <c r="G62" s="156">
        <f>SUM(G63:G66)</f>
        <v>0</v>
      </c>
      <c r="H62" s="170">
        <f t="shared" si="4"/>
        <v>0</v>
      </c>
    </row>
    <row r="63" spans="1:256" ht="18.75" customHeight="1">
      <c r="A63" s="184"/>
      <c r="B63" s="173"/>
      <c r="C63" s="173"/>
      <c r="D63" s="215" t="s">
        <v>208</v>
      </c>
      <c r="E63" s="216"/>
      <c r="F63" s="122">
        <v>0</v>
      </c>
      <c r="G63" s="79">
        <v>0</v>
      </c>
      <c r="H63" s="148">
        <f t="shared" si="4"/>
        <v>0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8.75" customHeight="1">
      <c r="A64" s="184"/>
      <c r="B64" s="173"/>
      <c r="C64" s="173"/>
      <c r="D64" s="215" t="s">
        <v>209</v>
      </c>
      <c r="E64" s="216"/>
      <c r="F64" s="122">
        <v>0</v>
      </c>
      <c r="G64" s="79">
        <v>0</v>
      </c>
      <c r="H64" s="148">
        <f t="shared" si="4"/>
        <v>0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8.75" customHeight="1">
      <c r="A65" s="184"/>
      <c r="B65" s="173"/>
      <c r="C65" s="173"/>
      <c r="D65" s="215" t="s">
        <v>210</v>
      </c>
      <c r="E65" s="216"/>
      <c r="F65" s="122">
        <v>0</v>
      </c>
      <c r="G65" s="79">
        <v>0</v>
      </c>
      <c r="H65" s="148">
        <f t="shared" si="4"/>
        <v>0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ht="18.75" customHeight="1">
      <c r="A66" s="184"/>
      <c r="B66" s="173"/>
      <c r="C66" s="173"/>
      <c r="D66" s="215" t="s">
        <v>211</v>
      </c>
      <c r="E66" s="216"/>
      <c r="F66" s="122">
        <v>0</v>
      </c>
      <c r="G66" s="79">
        <v>0</v>
      </c>
      <c r="H66" s="148">
        <f t="shared" si="4"/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8" ht="18.75" customHeight="1">
      <c r="A67" s="62"/>
      <c r="B67" s="15"/>
      <c r="C67" s="222" t="s">
        <v>212</v>
      </c>
      <c r="D67" s="223"/>
      <c r="E67" s="224"/>
      <c r="F67" s="158">
        <f>SUM(F68:F74)</f>
        <v>0</v>
      </c>
      <c r="G67" s="156">
        <f>SUM(G68:G74)</f>
        <v>0</v>
      </c>
      <c r="H67" s="170">
        <f t="shared" si="4"/>
        <v>0</v>
      </c>
    </row>
    <row r="68" spans="1:256" ht="18.75" customHeight="1">
      <c r="A68" s="184"/>
      <c r="B68" s="173"/>
      <c r="C68" s="173"/>
      <c r="D68" s="215" t="s">
        <v>213</v>
      </c>
      <c r="E68" s="216"/>
      <c r="F68" s="122">
        <v>0</v>
      </c>
      <c r="G68" s="79">
        <v>0</v>
      </c>
      <c r="H68" s="148">
        <f t="shared" si="4"/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ht="18.75" customHeight="1">
      <c r="A69" s="184"/>
      <c r="B69" s="173"/>
      <c r="C69" s="173"/>
      <c r="D69" s="215" t="s">
        <v>214</v>
      </c>
      <c r="E69" s="216"/>
      <c r="F69" s="122">
        <v>0</v>
      </c>
      <c r="G69" s="79">
        <v>0</v>
      </c>
      <c r="H69" s="148">
        <f t="shared" si="4"/>
        <v>0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ht="18.75" customHeight="1">
      <c r="A70" s="184"/>
      <c r="B70" s="173"/>
      <c r="C70" s="173"/>
      <c r="D70" s="215" t="s">
        <v>215</v>
      </c>
      <c r="E70" s="216"/>
      <c r="F70" s="122">
        <v>0</v>
      </c>
      <c r="G70" s="79">
        <v>0</v>
      </c>
      <c r="H70" s="148">
        <f t="shared" si="4"/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ht="18.75" customHeight="1">
      <c r="A71" s="184"/>
      <c r="B71" s="173"/>
      <c r="C71" s="173"/>
      <c r="D71" s="215" t="s">
        <v>216</v>
      </c>
      <c r="E71" s="216"/>
      <c r="F71" s="122">
        <v>0</v>
      </c>
      <c r="G71" s="79">
        <v>0</v>
      </c>
      <c r="H71" s="148">
        <f t="shared" si="4"/>
        <v>0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8.75" customHeight="1">
      <c r="A72" s="184"/>
      <c r="B72" s="173"/>
      <c r="C72" s="173"/>
      <c r="D72" s="215" t="s">
        <v>217</v>
      </c>
      <c r="E72" s="216"/>
      <c r="F72" s="180">
        <v>0</v>
      </c>
      <c r="G72" s="181">
        <v>0</v>
      </c>
      <c r="H72" s="148">
        <f t="shared" si="4"/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ht="18.75" customHeight="1">
      <c r="A73" s="184"/>
      <c r="B73" s="173"/>
      <c r="C73" s="173"/>
      <c r="D73" s="215" t="s">
        <v>218</v>
      </c>
      <c r="E73" s="216"/>
      <c r="F73" s="180">
        <v>0</v>
      </c>
      <c r="G73" s="181">
        <v>0</v>
      </c>
      <c r="H73" s="148">
        <f t="shared" si="4"/>
        <v>0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ht="18.75" customHeight="1">
      <c r="A74" s="184"/>
      <c r="B74" s="173"/>
      <c r="C74" s="173"/>
      <c r="D74" s="215" t="s">
        <v>219</v>
      </c>
      <c r="E74" s="216"/>
      <c r="F74" s="180">
        <v>0</v>
      </c>
      <c r="G74" s="181">
        <v>0</v>
      </c>
      <c r="H74" s="148">
        <f t="shared" si="4"/>
        <v>0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8" ht="18.75" customHeight="1">
      <c r="A75" s="62"/>
      <c r="B75" s="15"/>
      <c r="C75" s="222" t="s">
        <v>220</v>
      </c>
      <c r="D75" s="223"/>
      <c r="E75" s="224"/>
      <c r="F75" s="171">
        <f>SUM(F76:F78)</f>
        <v>0</v>
      </c>
      <c r="G75" s="156">
        <f>SUM(G76:G78)</f>
        <v>0</v>
      </c>
      <c r="H75" s="170">
        <f aca="true" t="shared" si="5" ref="H75:H80">F75-G75</f>
        <v>0</v>
      </c>
    </row>
    <row r="76" spans="1:256" ht="18.75" customHeight="1">
      <c r="A76" s="184"/>
      <c r="B76" s="173"/>
      <c r="C76" s="173"/>
      <c r="D76" s="215" t="s">
        <v>221</v>
      </c>
      <c r="E76" s="216"/>
      <c r="F76" s="180">
        <v>0</v>
      </c>
      <c r="G76" s="181">
        <v>0</v>
      </c>
      <c r="H76" s="148">
        <f t="shared" si="5"/>
        <v>0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ht="18.75" customHeight="1">
      <c r="A77" s="184"/>
      <c r="B77" s="173"/>
      <c r="C77" s="173"/>
      <c r="D77" s="215" t="s">
        <v>222</v>
      </c>
      <c r="E77" s="216"/>
      <c r="F77" s="180">
        <v>0</v>
      </c>
      <c r="G77" s="181">
        <v>0</v>
      </c>
      <c r="H77" s="148">
        <f t="shared" si="5"/>
        <v>0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ht="18.75" customHeight="1">
      <c r="A78" s="184"/>
      <c r="B78" s="173"/>
      <c r="C78" s="173"/>
      <c r="D78" s="215" t="s">
        <v>223</v>
      </c>
      <c r="E78" s="216"/>
      <c r="F78" s="180">
        <v>0</v>
      </c>
      <c r="G78" s="181">
        <v>0</v>
      </c>
      <c r="H78" s="148">
        <f t="shared" si="5"/>
        <v>0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8" ht="18.75" customHeight="1">
      <c r="A79" s="62"/>
      <c r="B79" s="15"/>
      <c r="C79" s="222" t="s">
        <v>224</v>
      </c>
      <c r="D79" s="223"/>
      <c r="E79" s="224"/>
      <c r="F79" s="171">
        <f>SUM(F80:F85)</f>
        <v>0</v>
      </c>
      <c r="G79" s="156">
        <f>SUM(G80:G85)</f>
        <v>0</v>
      </c>
      <c r="H79" s="170">
        <f t="shared" si="5"/>
        <v>0</v>
      </c>
    </row>
    <row r="80" spans="1:256" ht="18.75" customHeight="1">
      <c r="A80" s="184"/>
      <c r="B80" s="173"/>
      <c r="C80" s="173"/>
      <c r="D80" s="215" t="s">
        <v>225</v>
      </c>
      <c r="E80" s="216"/>
      <c r="F80" s="180">
        <v>0</v>
      </c>
      <c r="G80" s="181">
        <v>0</v>
      </c>
      <c r="H80" s="148">
        <f t="shared" si="5"/>
        <v>0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ht="18.75" customHeight="1">
      <c r="A81" s="184"/>
      <c r="B81" s="173"/>
      <c r="C81" s="173"/>
      <c r="D81" s="215" t="s">
        <v>226</v>
      </c>
      <c r="E81" s="216"/>
      <c r="F81" s="180">
        <v>0</v>
      </c>
      <c r="G81" s="181">
        <v>0</v>
      </c>
      <c r="H81" s="148">
        <f aca="true" t="shared" si="6" ref="H81:H91">F81-G81</f>
        <v>0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ht="18.75" customHeight="1">
      <c r="A82" s="184"/>
      <c r="B82" s="173"/>
      <c r="C82" s="173"/>
      <c r="D82" s="215" t="s">
        <v>227</v>
      </c>
      <c r="E82" s="216"/>
      <c r="F82" s="180">
        <v>0</v>
      </c>
      <c r="G82" s="181">
        <v>0</v>
      </c>
      <c r="H82" s="148">
        <f t="shared" si="6"/>
        <v>0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ht="18.75" customHeight="1">
      <c r="A83" s="184"/>
      <c r="B83" s="173"/>
      <c r="C83" s="173"/>
      <c r="D83" s="215" t="s">
        <v>228</v>
      </c>
      <c r="E83" s="216"/>
      <c r="F83" s="180">
        <v>0</v>
      </c>
      <c r="G83" s="181">
        <v>0</v>
      </c>
      <c r="H83" s="148">
        <f t="shared" si="6"/>
        <v>0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18.75" customHeight="1">
      <c r="A84" s="184"/>
      <c r="B84" s="173"/>
      <c r="C84" s="173"/>
      <c r="D84" s="215" t="s">
        <v>229</v>
      </c>
      <c r="E84" s="216"/>
      <c r="F84" s="180">
        <v>0</v>
      </c>
      <c r="G84" s="181">
        <v>0</v>
      </c>
      <c r="H84" s="148">
        <f t="shared" si="6"/>
        <v>0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ht="18.75" customHeight="1">
      <c r="A85" s="184"/>
      <c r="B85" s="173"/>
      <c r="C85" s="173"/>
      <c r="D85" s="215" t="s">
        <v>224</v>
      </c>
      <c r="E85" s="216"/>
      <c r="F85" s="180">
        <v>0</v>
      </c>
      <c r="G85" s="181">
        <v>0</v>
      </c>
      <c r="H85" s="148">
        <f t="shared" si="6"/>
        <v>0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8" s="17" customFormat="1" ht="18.75" customHeight="1">
      <c r="A86" s="96"/>
      <c r="B86" s="219" t="s">
        <v>230</v>
      </c>
      <c r="C86" s="227"/>
      <c r="D86" s="239"/>
      <c r="E86" s="236"/>
      <c r="F86" s="159">
        <f>SUM(F87,F90)</f>
        <v>0</v>
      </c>
      <c r="G86" s="155">
        <f>SUM(G87,G90)</f>
        <v>21391890</v>
      </c>
      <c r="H86" s="165">
        <f t="shared" si="6"/>
        <v>-21391890</v>
      </c>
    </row>
    <row r="87" spans="1:8" s="17" customFormat="1" ht="18.75" customHeight="1">
      <c r="A87" s="166"/>
      <c r="B87" s="42"/>
      <c r="C87" s="222" t="s">
        <v>231</v>
      </c>
      <c r="D87" s="223"/>
      <c r="E87" s="224"/>
      <c r="F87" s="158">
        <f>SUM(F88:F89)</f>
        <v>0</v>
      </c>
      <c r="G87" s="156">
        <f>SUM(G88:G89)</f>
        <v>21391890</v>
      </c>
      <c r="H87" s="170">
        <f t="shared" si="6"/>
        <v>-21391890</v>
      </c>
    </row>
    <row r="88" spans="1:256" ht="18.75" customHeight="1">
      <c r="A88" s="184"/>
      <c r="B88" s="173"/>
      <c r="C88" s="173"/>
      <c r="D88" s="215" t="s">
        <v>232</v>
      </c>
      <c r="E88" s="216"/>
      <c r="F88" s="122">
        <v>0</v>
      </c>
      <c r="G88" s="79">
        <v>0</v>
      </c>
      <c r="H88" s="148">
        <f t="shared" si="6"/>
        <v>0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256" ht="18.75" customHeight="1">
      <c r="A89" s="184"/>
      <c r="B89" s="173"/>
      <c r="C89" s="173"/>
      <c r="D89" s="215" t="s">
        <v>233</v>
      </c>
      <c r="E89" s="216"/>
      <c r="F89" s="122">
        <v>0</v>
      </c>
      <c r="G89" s="79">
        <v>21391890</v>
      </c>
      <c r="H89" s="148">
        <f t="shared" si="6"/>
        <v>-21391890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8" ht="18.75" customHeight="1">
      <c r="A90" s="62"/>
      <c r="B90" s="15"/>
      <c r="C90" s="222" t="s">
        <v>234</v>
      </c>
      <c r="D90" s="223"/>
      <c r="E90" s="224"/>
      <c r="F90" s="158">
        <f>SUM(F91:F91)</f>
        <v>0</v>
      </c>
      <c r="G90" s="156">
        <f>SUM(G91:G91)</f>
        <v>0</v>
      </c>
      <c r="H90" s="170">
        <f t="shared" si="6"/>
        <v>0</v>
      </c>
    </row>
    <row r="91" spans="1:256" ht="18.75" customHeight="1">
      <c r="A91" s="184"/>
      <c r="B91" s="173"/>
      <c r="C91" s="173"/>
      <c r="D91" s="215" t="s">
        <v>235</v>
      </c>
      <c r="E91" s="216"/>
      <c r="F91" s="122">
        <v>0</v>
      </c>
      <c r="G91" s="79">
        <v>0</v>
      </c>
      <c r="H91" s="148">
        <f t="shared" si="6"/>
        <v>0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8" ht="18.75" customHeight="1">
      <c r="A92" s="233" t="s">
        <v>195</v>
      </c>
      <c r="B92" s="234"/>
      <c r="C92" s="234"/>
      <c r="D92" s="237"/>
      <c r="E92" s="238"/>
      <c r="F92" s="169">
        <f>F93+F160+F185</f>
        <v>749859189</v>
      </c>
      <c r="G92" s="157">
        <f>G93+G160+G185</f>
        <v>601625438</v>
      </c>
      <c r="H92" s="164">
        <f>F92-G92</f>
        <v>148233751</v>
      </c>
    </row>
    <row r="93" spans="1:8" ht="18.75" customHeight="1">
      <c r="A93" s="62"/>
      <c r="B93" s="219" t="s">
        <v>236</v>
      </c>
      <c r="C93" s="227"/>
      <c r="D93" s="227"/>
      <c r="E93" s="228"/>
      <c r="F93" s="159">
        <f>F94+F116+F133+F151+F155+F158</f>
        <v>733375319</v>
      </c>
      <c r="G93" s="155">
        <f>G94+G116+G133+G151+G155+G158</f>
        <v>527101724</v>
      </c>
      <c r="H93" s="165">
        <f>F93-G93</f>
        <v>206273595</v>
      </c>
    </row>
    <row r="94" spans="1:8" ht="18.75" customHeight="1">
      <c r="A94" s="62"/>
      <c r="B94" s="42"/>
      <c r="C94" s="222" t="s">
        <v>237</v>
      </c>
      <c r="D94" s="223"/>
      <c r="E94" s="224"/>
      <c r="F94" s="158">
        <f>F95+F103+F109+F112+F114</f>
        <v>216613854</v>
      </c>
      <c r="G94" s="156">
        <f>G95+G103+G109+G112+G114</f>
        <v>159786900</v>
      </c>
      <c r="H94" s="170">
        <f>F94-G94</f>
        <v>56826954</v>
      </c>
    </row>
    <row r="95" spans="1:256" ht="18.75" customHeight="1">
      <c r="A95" s="184"/>
      <c r="B95" s="173"/>
      <c r="C95" s="173"/>
      <c r="D95" s="215" t="s">
        <v>110</v>
      </c>
      <c r="E95" s="216"/>
      <c r="F95" s="180">
        <f>SUM(F96:F102)</f>
        <v>0</v>
      </c>
      <c r="G95" s="181">
        <f>SUM(G96:G102)</f>
        <v>0</v>
      </c>
      <c r="H95" s="148">
        <f>F95-G95</f>
        <v>0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ht="18.75" customHeight="1">
      <c r="A96" s="184"/>
      <c r="B96" s="173"/>
      <c r="C96" s="173"/>
      <c r="D96" s="173"/>
      <c r="E96" s="101" t="s">
        <v>112</v>
      </c>
      <c r="F96" s="180">
        <v>0</v>
      </c>
      <c r="G96" s="181">
        <v>0</v>
      </c>
      <c r="H96" s="148">
        <f aca="true" t="shared" si="7" ref="H96:H115">F96-G96</f>
        <v>0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ht="18.75" customHeight="1">
      <c r="A97" s="184"/>
      <c r="B97" s="173"/>
      <c r="C97" s="173"/>
      <c r="D97" s="173"/>
      <c r="E97" s="101" t="s">
        <v>114</v>
      </c>
      <c r="F97" s="180">
        <v>0</v>
      </c>
      <c r="G97" s="181">
        <v>0</v>
      </c>
      <c r="H97" s="148">
        <f t="shared" si="7"/>
        <v>0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256" ht="18.75" customHeight="1">
      <c r="A98" s="184"/>
      <c r="B98" s="173"/>
      <c r="C98" s="173"/>
      <c r="D98" s="186"/>
      <c r="E98" s="101" t="s">
        <v>115</v>
      </c>
      <c r="F98" s="180">
        <v>0</v>
      </c>
      <c r="G98" s="181">
        <v>0</v>
      </c>
      <c r="H98" s="148">
        <f t="shared" si="7"/>
        <v>0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</row>
    <row r="99" spans="1:256" ht="18.75" customHeight="1">
      <c r="A99" s="184"/>
      <c r="B99" s="173"/>
      <c r="C99" s="173"/>
      <c r="D99" s="173"/>
      <c r="E99" s="101" t="s">
        <v>116</v>
      </c>
      <c r="F99" s="180">
        <v>0</v>
      </c>
      <c r="G99" s="181">
        <v>0</v>
      </c>
      <c r="H99" s="148">
        <f t="shared" si="7"/>
        <v>0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</row>
    <row r="100" spans="1:256" ht="18.75" customHeight="1">
      <c r="A100" s="184"/>
      <c r="B100" s="173"/>
      <c r="C100" s="173"/>
      <c r="D100" s="173"/>
      <c r="E100" s="101" t="s">
        <v>117</v>
      </c>
      <c r="F100" s="180">
        <v>0</v>
      </c>
      <c r="G100" s="181">
        <v>0</v>
      </c>
      <c r="H100" s="148">
        <f t="shared" si="7"/>
        <v>0</v>
      </c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</row>
    <row r="101" spans="1:256" ht="18.75" customHeight="1">
      <c r="A101" s="184"/>
      <c r="B101" s="173"/>
      <c r="C101" s="173"/>
      <c r="D101" s="173"/>
      <c r="E101" s="101" t="s">
        <v>118</v>
      </c>
      <c r="F101" s="180">
        <v>0</v>
      </c>
      <c r="G101" s="181">
        <v>0</v>
      </c>
      <c r="H101" s="148">
        <f t="shared" si="7"/>
        <v>0</v>
      </c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</row>
    <row r="102" spans="1:256" ht="18.75" customHeight="1">
      <c r="A102" s="184"/>
      <c r="B102" s="173"/>
      <c r="C102" s="173"/>
      <c r="D102" s="173"/>
      <c r="E102" s="101" t="s">
        <v>119</v>
      </c>
      <c r="F102" s="180">
        <v>0</v>
      </c>
      <c r="G102" s="181">
        <v>0</v>
      </c>
      <c r="H102" s="148">
        <f t="shared" si="7"/>
        <v>0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256" ht="18.75" customHeight="1">
      <c r="A103" s="184"/>
      <c r="B103" s="173"/>
      <c r="C103" s="173"/>
      <c r="D103" s="215" t="s">
        <v>121</v>
      </c>
      <c r="E103" s="216"/>
      <c r="F103" s="180">
        <f>SUM(F104:F108)</f>
        <v>0</v>
      </c>
      <c r="G103" s="181">
        <f>SUM(G104:G108)</f>
        <v>0</v>
      </c>
      <c r="H103" s="148">
        <f t="shared" si="7"/>
        <v>0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256" ht="18.75" customHeight="1">
      <c r="A104" s="184"/>
      <c r="B104" s="173"/>
      <c r="C104" s="173"/>
      <c r="D104" s="173"/>
      <c r="E104" s="101" t="s">
        <v>112</v>
      </c>
      <c r="F104" s="180">
        <v>0</v>
      </c>
      <c r="G104" s="181">
        <v>0</v>
      </c>
      <c r="H104" s="148">
        <f t="shared" si="7"/>
        <v>0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</row>
    <row r="105" spans="1:256" ht="18.75" customHeight="1">
      <c r="A105" s="184"/>
      <c r="B105" s="173"/>
      <c r="C105" s="173"/>
      <c r="D105" s="173"/>
      <c r="E105" s="101" t="s">
        <v>122</v>
      </c>
      <c r="F105" s="180">
        <v>0</v>
      </c>
      <c r="G105" s="181">
        <v>0</v>
      </c>
      <c r="H105" s="148">
        <f t="shared" si="7"/>
        <v>0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</row>
    <row r="106" spans="1:256" ht="18.75" customHeight="1">
      <c r="A106" s="184"/>
      <c r="B106" s="173"/>
      <c r="C106" s="173"/>
      <c r="D106" s="186"/>
      <c r="E106" s="101" t="s">
        <v>123</v>
      </c>
      <c r="F106" s="180">
        <v>0</v>
      </c>
      <c r="G106" s="181">
        <v>0</v>
      </c>
      <c r="H106" s="148">
        <f t="shared" si="7"/>
        <v>0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</row>
    <row r="107" spans="1:256" ht="18.75" customHeight="1">
      <c r="A107" s="184"/>
      <c r="B107" s="173"/>
      <c r="C107" s="173"/>
      <c r="D107" s="173"/>
      <c r="E107" s="101" t="s">
        <v>124</v>
      </c>
      <c r="F107" s="180">
        <v>0</v>
      </c>
      <c r="G107" s="181">
        <v>0</v>
      </c>
      <c r="H107" s="148">
        <f t="shared" si="7"/>
        <v>0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</row>
    <row r="108" spans="1:256" ht="18.75" customHeight="1">
      <c r="A108" s="184"/>
      <c r="B108" s="173"/>
      <c r="C108" s="173"/>
      <c r="D108" s="173"/>
      <c r="E108" s="101" t="s">
        <v>125</v>
      </c>
      <c r="F108" s="180">
        <v>0</v>
      </c>
      <c r="G108" s="181">
        <v>0</v>
      </c>
      <c r="H108" s="148">
        <f t="shared" si="7"/>
        <v>0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</row>
    <row r="109" spans="1:256" ht="18.75" customHeight="1">
      <c r="A109" s="184"/>
      <c r="B109" s="173"/>
      <c r="C109" s="173"/>
      <c r="D109" s="215" t="s">
        <v>127</v>
      </c>
      <c r="E109" s="216"/>
      <c r="F109" s="180">
        <f>F110+F111</f>
        <v>0</v>
      </c>
      <c r="G109" s="181">
        <f>G110+G111</f>
        <v>0</v>
      </c>
      <c r="H109" s="148">
        <f t="shared" si="7"/>
        <v>0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</row>
    <row r="110" spans="1:256" ht="18.75" customHeight="1">
      <c r="A110" s="184"/>
      <c r="B110" s="173"/>
      <c r="C110" s="173"/>
      <c r="D110" s="173"/>
      <c r="E110" s="101" t="s">
        <v>129</v>
      </c>
      <c r="F110" s="180">
        <v>0</v>
      </c>
      <c r="G110" s="181">
        <v>0</v>
      </c>
      <c r="H110" s="148">
        <f t="shared" si="7"/>
        <v>0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</row>
    <row r="111" spans="1:256" ht="18.75" customHeight="1">
      <c r="A111" s="184"/>
      <c r="B111" s="173"/>
      <c r="C111" s="173"/>
      <c r="D111" s="173"/>
      <c r="E111" s="101" t="s">
        <v>131</v>
      </c>
      <c r="F111" s="180">
        <v>0</v>
      </c>
      <c r="G111" s="181">
        <v>0</v>
      </c>
      <c r="H111" s="148">
        <f t="shared" si="7"/>
        <v>0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:256" ht="18.75" customHeight="1">
      <c r="A112" s="184"/>
      <c r="B112" s="173"/>
      <c r="C112" s="173"/>
      <c r="D112" s="215" t="s">
        <v>133</v>
      </c>
      <c r="E112" s="216"/>
      <c r="F112" s="180">
        <f>F113</f>
        <v>0</v>
      </c>
      <c r="G112" s="181">
        <f>G113</f>
        <v>0</v>
      </c>
      <c r="H112" s="148">
        <f t="shared" si="7"/>
        <v>0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256" ht="18.75" customHeight="1">
      <c r="A113" s="184"/>
      <c r="B113" s="173"/>
      <c r="C113" s="173"/>
      <c r="D113" s="173"/>
      <c r="E113" s="101" t="s">
        <v>133</v>
      </c>
      <c r="F113" s="180">
        <v>0</v>
      </c>
      <c r="G113" s="181">
        <v>0</v>
      </c>
      <c r="H113" s="148">
        <f t="shared" si="7"/>
        <v>0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</row>
    <row r="114" spans="1:256" ht="18.75" customHeight="1">
      <c r="A114" s="184"/>
      <c r="B114" s="173"/>
      <c r="C114" s="173"/>
      <c r="D114" s="215" t="s">
        <v>136</v>
      </c>
      <c r="E114" s="216"/>
      <c r="F114" s="180">
        <f>F115</f>
        <v>216613854</v>
      </c>
      <c r="G114" s="181">
        <f>G115</f>
        <v>159786900</v>
      </c>
      <c r="H114" s="148">
        <f t="shared" si="7"/>
        <v>56826954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:256" ht="18.75" customHeight="1">
      <c r="A115" s="184"/>
      <c r="B115" s="173"/>
      <c r="C115" s="173"/>
      <c r="D115" s="173"/>
      <c r="E115" s="101" t="s">
        <v>136</v>
      </c>
      <c r="F115" s="180">
        <v>216613854</v>
      </c>
      <c r="G115" s="181">
        <v>159786900</v>
      </c>
      <c r="H115" s="148">
        <f t="shared" si="7"/>
        <v>56826954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</row>
    <row r="116" spans="1:8" ht="18.75" customHeight="1">
      <c r="A116" s="62"/>
      <c r="B116" s="15"/>
      <c r="C116" s="222" t="s">
        <v>238</v>
      </c>
      <c r="D116" s="223"/>
      <c r="E116" s="224"/>
      <c r="F116" s="171">
        <f>F117+F125+F131</f>
        <v>122553452</v>
      </c>
      <c r="G116" s="156">
        <f>G117+G125+G131</f>
        <v>0</v>
      </c>
      <c r="H116" s="170">
        <f>F116-G116</f>
        <v>122553452</v>
      </c>
    </row>
    <row r="117" spans="1:256" ht="18.75" customHeight="1">
      <c r="A117" s="184"/>
      <c r="B117" s="173"/>
      <c r="C117" s="51"/>
      <c r="D117" s="215" t="s">
        <v>137</v>
      </c>
      <c r="E117" s="216"/>
      <c r="F117" s="180">
        <f>SUM(F118:F124)</f>
        <v>0</v>
      </c>
      <c r="G117" s="181">
        <f>SUM(G118:G124)</f>
        <v>0</v>
      </c>
      <c r="H117" s="148">
        <f>F117-G117</f>
        <v>0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</row>
    <row r="118" spans="1:256" ht="18.75" customHeight="1">
      <c r="A118" s="184"/>
      <c r="B118" s="173"/>
      <c r="C118" s="51"/>
      <c r="D118" s="173"/>
      <c r="E118" s="101" t="s">
        <v>112</v>
      </c>
      <c r="F118" s="180">
        <v>0</v>
      </c>
      <c r="G118" s="181">
        <v>0</v>
      </c>
      <c r="H118" s="148">
        <f aca="true" t="shared" si="8" ref="H118:H132">F118-G118</f>
        <v>0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1:256" ht="18.75" customHeight="1">
      <c r="A119" s="184"/>
      <c r="B119" s="173"/>
      <c r="C119" s="51"/>
      <c r="D119" s="173"/>
      <c r="E119" s="101" t="s">
        <v>114</v>
      </c>
      <c r="F119" s="180">
        <v>0</v>
      </c>
      <c r="G119" s="181">
        <v>0</v>
      </c>
      <c r="H119" s="148">
        <f t="shared" si="8"/>
        <v>0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</row>
    <row r="120" spans="1:256" ht="18.75" customHeight="1">
      <c r="A120" s="184"/>
      <c r="B120" s="173"/>
      <c r="C120" s="51"/>
      <c r="D120" s="186"/>
      <c r="E120" s="101" t="s">
        <v>115</v>
      </c>
      <c r="F120" s="180">
        <v>0</v>
      </c>
      <c r="G120" s="181">
        <v>0</v>
      </c>
      <c r="H120" s="148">
        <f t="shared" si="8"/>
        <v>0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</row>
    <row r="121" spans="1:256" ht="18.75" customHeight="1">
      <c r="A121" s="184"/>
      <c r="B121" s="173"/>
      <c r="C121" s="51"/>
      <c r="D121" s="51"/>
      <c r="E121" s="101" t="s">
        <v>116</v>
      </c>
      <c r="F121" s="180">
        <v>0</v>
      </c>
      <c r="G121" s="181">
        <v>0</v>
      </c>
      <c r="H121" s="148">
        <f t="shared" si="8"/>
        <v>0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</row>
    <row r="122" spans="1:256" ht="18.75" customHeight="1">
      <c r="A122" s="184"/>
      <c r="B122" s="173"/>
      <c r="C122" s="51"/>
      <c r="D122" s="51"/>
      <c r="E122" s="101" t="s">
        <v>117</v>
      </c>
      <c r="F122" s="180">
        <v>0</v>
      </c>
      <c r="G122" s="181">
        <v>0</v>
      </c>
      <c r="H122" s="148">
        <f t="shared" si="8"/>
        <v>0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</row>
    <row r="123" spans="1:256" ht="18.75" customHeight="1">
      <c r="A123" s="184"/>
      <c r="B123" s="173"/>
      <c r="C123" s="51"/>
      <c r="D123" s="51"/>
      <c r="E123" s="101" t="s">
        <v>118</v>
      </c>
      <c r="F123" s="180">
        <v>0</v>
      </c>
      <c r="G123" s="181">
        <v>0</v>
      </c>
      <c r="H123" s="148">
        <f t="shared" si="8"/>
        <v>0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</row>
    <row r="124" spans="1:256" ht="18.75" customHeight="1">
      <c r="A124" s="184"/>
      <c r="B124" s="173"/>
      <c r="C124" s="51"/>
      <c r="D124" s="51"/>
      <c r="E124" s="101" t="s">
        <v>119</v>
      </c>
      <c r="F124" s="180">
        <v>0</v>
      </c>
      <c r="G124" s="181">
        <v>0</v>
      </c>
      <c r="H124" s="148">
        <f t="shared" si="8"/>
        <v>0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</row>
    <row r="125" spans="1:256" ht="18.75" customHeight="1">
      <c r="A125" s="184"/>
      <c r="B125" s="173"/>
      <c r="C125" s="51"/>
      <c r="D125" s="215" t="s">
        <v>121</v>
      </c>
      <c r="E125" s="216"/>
      <c r="F125" s="180">
        <f>SUM(F126:F130)</f>
        <v>0</v>
      </c>
      <c r="G125" s="181">
        <f>SUM(G126:G130)</f>
        <v>0</v>
      </c>
      <c r="H125" s="148">
        <f t="shared" si="8"/>
        <v>0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</row>
    <row r="126" spans="1:256" ht="18.75" customHeight="1">
      <c r="A126" s="184"/>
      <c r="B126" s="173"/>
      <c r="C126" s="51"/>
      <c r="D126" s="173"/>
      <c r="E126" s="101" t="s">
        <v>112</v>
      </c>
      <c r="F126" s="180">
        <v>0</v>
      </c>
      <c r="G126" s="181">
        <v>0</v>
      </c>
      <c r="H126" s="148">
        <f t="shared" si="8"/>
        <v>0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1:256" ht="18.75" customHeight="1">
      <c r="A127" s="184"/>
      <c r="B127" s="173"/>
      <c r="C127" s="51"/>
      <c r="D127" s="173"/>
      <c r="E127" s="101" t="s">
        <v>122</v>
      </c>
      <c r="F127" s="180">
        <v>0</v>
      </c>
      <c r="G127" s="181">
        <v>0</v>
      </c>
      <c r="H127" s="148">
        <f t="shared" si="8"/>
        <v>0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</row>
    <row r="128" spans="1:256" ht="18.75" customHeight="1">
      <c r="A128" s="184"/>
      <c r="B128" s="173"/>
      <c r="C128" s="51"/>
      <c r="D128" s="186"/>
      <c r="E128" s="101" t="s">
        <v>123</v>
      </c>
      <c r="F128" s="180">
        <v>0</v>
      </c>
      <c r="G128" s="181">
        <v>0</v>
      </c>
      <c r="H128" s="148">
        <f t="shared" si="8"/>
        <v>0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</row>
    <row r="129" spans="1:256" ht="18.75" customHeight="1">
      <c r="A129" s="184"/>
      <c r="B129" s="173"/>
      <c r="C129" s="173"/>
      <c r="D129" s="51"/>
      <c r="E129" s="101" t="s">
        <v>124</v>
      </c>
      <c r="F129" s="180">
        <v>0</v>
      </c>
      <c r="G129" s="181">
        <v>0</v>
      </c>
      <c r="H129" s="148">
        <f t="shared" si="8"/>
        <v>0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56" ht="18.75" customHeight="1">
      <c r="A130" s="184"/>
      <c r="B130" s="173"/>
      <c r="C130" s="173"/>
      <c r="D130" s="51"/>
      <c r="E130" s="101" t="s">
        <v>125</v>
      </c>
      <c r="F130" s="180">
        <v>0</v>
      </c>
      <c r="G130" s="181">
        <v>0</v>
      </c>
      <c r="H130" s="148">
        <f t="shared" si="8"/>
        <v>0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1:256" ht="18.75" customHeight="1">
      <c r="A131" s="184"/>
      <c r="B131" s="173"/>
      <c r="C131" s="173"/>
      <c r="D131" s="215" t="s">
        <v>139</v>
      </c>
      <c r="E131" s="216"/>
      <c r="F131" s="180">
        <f>F132</f>
        <v>122553452</v>
      </c>
      <c r="G131" s="181">
        <f>G132</f>
        <v>0</v>
      </c>
      <c r="H131" s="148">
        <f t="shared" si="8"/>
        <v>122553452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ht="18.75" customHeight="1">
      <c r="A132" s="184"/>
      <c r="B132" s="173"/>
      <c r="C132" s="173"/>
      <c r="D132" s="51"/>
      <c r="E132" s="101" t="s">
        <v>139</v>
      </c>
      <c r="F132" s="180">
        <v>122553452</v>
      </c>
      <c r="G132" s="181">
        <v>0</v>
      </c>
      <c r="H132" s="148">
        <f t="shared" si="8"/>
        <v>122553452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8" ht="18.75" customHeight="1">
      <c r="A133" s="62"/>
      <c r="B133" s="15"/>
      <c r="C133" s="222" t="s">
        <v>239</v>
      </c>
      <c r="D133" s="223"/>
      <c r="E133" s="224"/>
      <c r="F133" s="171">
        <f>F134+F137+F146+F149</f>
        <v>0</v>
      </c>
      <c r="G133" s="156">
        <f>G134+G137+G146+G149</f>
        <v>0</v>
      </c>
      <c r="H133" s="170">
        <f>F133-G133</f>
        <v>0</v>
      </c>
    </row>
    <row r="134" spans="1:256" ht="18.75" customHeight="1">
      <c r="A134" s="184"/>
      <c r="B134" s="173"/>
      <c r="C134" s="51"/>
      <c r="D134" s="215" t="s">
        <v>140</v>
      </c>
      <c r="E134" s="216"/>
      <c r="F134" s="180">
        <f>SUM(F135:F136)</f>
        <v>0</v>
      </c>
      <c r="G134" s="181">
        <f>SUM(G135:G136)</f>
        <v>0</v>
      </c>
      <c r="H134" s="148">
        <f>F134-G134</f>
        <v>0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</row>
    <row r="135" spans="1:256" ht="18.75" customHeight="1">
      <c r="A135" s="184"/>
      <c r="B135" s="173"/>
      <c r="C135" s="51"/>
      <c r="D135" s="173"/>
      <c r="E135" s="101" t="s">
        <v>112</v>
      </c>
      <c r="F135" s="180">
        <v>0</v>
      </c>
      <c r="G135" s="181">
        <v>0</v>
      </c>
      <c r="H135" s="148">
        <f aca="true" t="shared" si="9" ref="H135:H150">F135-G135</f>
        <v>0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ht="18.75" customHeight="1">
      <c r="A136" s="184"/>
      <c r="B136" s="173"/>
      <c r="C136" s="173"/>
      <c r="D136" s="51"/>
      <c r="E136" s="101" t="s">
        <v>142</v>
      </c>
      <c r="F136" s="180">
        <v>0</v>
      </c>
      <c r="G136" s="181">
        <v>0</v>
      </c>
      <c r="H136" s="148">
        <f t="shared" si="9"/>
        <v>0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1:256" ht="18.75" customHeight="1">
      <c r="A137" s="184"/>
      <c r="B137" s="173"/>
      <c r="C137" s="173"/>
      <c r="D137" s="215" t="s">
        <v>143</v>
      </c>
      <c r="E137" s="216"/>
      <c r="F137" s="180">
        <f>SUM(F138:F145)</f>
        <v>0</v>
      </c>
      <c r="G137" s="181">
        <f>SUM(G138:G145)</f>
        <v>0</v>
      </c>
      <c r="H137" s="148">
        <f t="shared" si="9"/>
        <v>0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1:256" ht="18.75" customHeight="1">
      <c r="A138" s="184"/>
      <c r="B138" s="173"/>
      <c r="C138" s="173"/>
      <c r="D138" s="51"/>
      <c r="E138" s="101" t="s">
        <v>144</v>
      </c>
      <c r="F138" s="180">
        <v>0</v>
      </c>
      <c r="G138" s="181">
        <v>0</v>
      </c>
      <c r="H138" s="148">
        <f t="shared" si="9"/>
        <v>0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</row>
    <row r="139" spans="1:256" ht="18.75" customHeight="1">
      <c r="A139" s="184"/>
      <c r="B139" s="173"/>
      <c r="C139" s="173"/>
      <c r="D139" s="51"/>
      <c r="E139" s="101" t="s">
        <v>145</v>
      </c>
      <c r="F139" s="180">
        <v>0</v>
      </c>
      <c r="G139" s="181">
        <v>0</v>
      </c>
      <c r="H139" s="148">
        <f t="shared" si="9"/>
        <v>0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</row>
    <row r="140" spans="1:256" ht="18.75" customHeight="1">
      <c r="A140" s="184"/>
      <c r="B140" s="173"/>
      <c r="C140" s="173"/>
      <c r="D140" s="51"/>
      <c r="E140" s="101" t="s">
        <v>146</v>
      </c>
      <c r="F140" s="180">
        <v>0</v>
      </c>
      <c r="G140" s="181">
        <v>0</v>
      </c>
      <c r="H140" s="148">
        <f t="shared" si="9"/>
        <v>0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ht="18.75" customHeight="1">
      <c r="A141" s="184"/>
      <c r="B141" s="173"/>
      <c r="C141" s="173"/>
      <c r="D141" s="51"/>
      <c r="E141" s="101" t="s">
        <v>147</v>
      </c>
      <c r="F141" s="180">
        <v>0</v>
      </c>
      <c r="G141" s="181">
        <v>0</v>
      </c>
      <c r="H141" s="148">
        <f t="shared" si="9"/>
        <v>0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ht="18.75" customHeight="1">
      <c r="A142" s="184"/>
      <c r="B142" s="173"/>
      <c r="C142" s="173"/>
      <c r="D142" s="51"/>
      <c r="E142" s="101" t="s">
        <v>148</v>
      </c>
      <c r="F142" s="180">
        <v>0</v>
      </c>
      <c r="G142" s="181">
        <v>0</v>
      </c>
      <c r="H142" s="148">
        <f t="shared" si="9"/>
        <v>0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ht="18.75" customHeight="1">
      <c r="A143" s="184"/>
      <c r="B143" s="173"/>
      <c r="C143" s="173"/>
      <c r="D143" s="51"/>
      <c r="E143" s="101" t="s">
        <v>149</v>
      </c>
      <c r="F143" s="180">
        <v>0</v>
      </c>
      <c r="G143" s="181">
        <v>0</v>
      </c>
      <c r="H143" s="148">
        <f t="shared" si="9"/>
        <v>0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256" ht="18.75" customHeight="1">
      <c r="A144" s="184"/>
      <c r="B144" s="173"/>
      <c r="C144" s="173"/>
      <c r="D144" s="51"/>
      <c r="E144" s="101" t="s">
        <v>150</v>
      </c>
      <c r="F144" s="180">
        <v>0</v>
      </c>
      <c r="G144" s="181">
        <v>0</v>
      </c>
      <c r="H144" s="148">
        <f t="shared" si="9"/>
        <v>0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5" spans="1:256" ht="18.75" customHeight="1">
      <c r="A145" s="184"/>
      <c r="B145" s="173"/>
      <c r="C145" s="173"/>
      <c r="D145" s="51"/>
      <c r="E145" s="187" t="s">
        <v>151</v>
      </c>
      <c r="F145" s="180">
        <v>0</v>
      </c>
      <c r="G145" s="181">
        <v>0</v>
      </c>
      <c r="H145" s="148">
        <f t="shared" si="9"/>
        <v>0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1:256" ht="18.75" customHeight="1">
      <c r="A146" s="184"/>
      <c r="B146" s="173"/>
      <c r="C146" s="173"/>
      <c r="D146" s="215" t="s">
        <v>152</v>
      </c>
      <c r="E146" s="216"/>
      <c r="F146" s="180">
        <f>SUM(F147:F148)</f>
        <v>0</v>
      </c>
      <c r="G146" s="181">
        <f>SUM(G147:G148)</f>
        <v>0</v>
      </c>
      <c r="H146" s="148">
        <f t="shared" si="9"/>
        <v>0</v>
      </c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</row>
    <row r="147" spans="1:256" ht="18.75" customHeight="1">
      <c r="A147" s="184"/>
      <c r="B147" s="173"/>
      <c r="C147" s="173"/>
      <c r="D147" s="173"/>
      <c r="E147" s="188" t="s">
        <v>153</v>
      </c>
      <c r="F147" s="180">
        <v>0</v>
      </c>
      <c r="G147" s="181">
        <v>0</v>
      </c>
      <c r="H147" s="148">
        <f t="shared" si="9"/>
        <v>0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</row>
    <row r="148" spans="1:256" ht="18.75" customHeight="1">
      <c r="A148" s="184"/>
      <c r="B148" s="173"/>
      <c r="C148" s="173"/>
      <c r="D148" s="173"/>
      <c r="E148" s="183" t="s">
        <v>154</v>
      </c>
      <c r="F148" s="180">
        <v>0</v>
      </c>
      <c r="G148" s="181">
        <v>0</v>
      </c>
      <c r="H148" s="148">
        <f t="shared" si="9"/>
        <v>0</v>
      </c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</row>
    <row r="149" spans="1:256" ht="18.75" customHeight="1">
      <c r="A149" s="184"/>
      <c r="B149" s="173"/>
      <c r="C149" s="173"/>
      <c r="D149" s="215" t="s">
        <v>155</v>
      </c>
      <c r="E149" s="216"/>
      <c r="F149" s="180">
        <f>F150</f>
        <v>0</v>
      </c>
      <c r="G149" s="181">
        <f>G150</f>
        <v>0</v>
      </c>
      <c r="H149" s="148">
        <f t="shared" si="9"/>
        <v>0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1:256" ht="18.75" customHeight="1">
      <c r="A150" s="184"/>
      <c r="B150" s="173"/>
      <c r="C150" s="173"/>
      <c r="D150" s="173"/>
      <c r="E150" s="101" t="s">
        <v>155</v>
      </c>
      <c r="F150" s="180">
        <v>0</v>
      </c>
      <c r="G150" s="181">
        <v>0</v>
      </c>
      <c r="H150" s="148">
        <f t="shared" si="9"/>
        <v>0</v>
      </c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1:8" ht="18.75" customHeight="1">
      <c r="A151" s="62"/>
      <c r="B151" s="15"/>
      <c r="C151" s="222" t="s">
        <v>240</v>
      </c>
      <c r="D151" s="223"/>
      <c r="E151" s="224"/>
      <c r="F151" s="171">
        <f>F152</f>
        <v>391715526</v>
      </c>
      <c r="G151" s="156">
        <f>G152</f>
        <v>336107814</v>
      </c>
      <c r="H151" s="170">
        <f>F151-G151</f>
        <v>55607712</v>
      </c>
    </row>
    <row r="152" spans="1:256" ht="18.75" customHeight="1">
      <c r="A152" s="184"/>
      <c r="B152" s="173"/>
      <c r="C152" s="51"/>
      <c r="D152" s="215" t="s">
        <v>100</v>
      </c>
      <c r="E152" s="216"/>
      <c r="F152" s="180">
        <f>F153+F154</f>
        <v>391715526</v>
      </c>
      <c r="G152" s="181">
        <f>G153+G154</f>
        <v>336107814</v>
      </c>
      <c r="H152" s="148">
        <f>F152-G152</f>
        <v>55607712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</row>
    <row r="153" spans="1:256" ht="18.75" customHeight="1">
      <c r="A153" s="184"/>
      <c r="B153" s="173"/>
      <c r="C153" s="51"/>
      <c r="D153" s="173"/>
      <c r="E153" s="101" t="s">
        <v>112</v>
      </c>
      <c r="F153" s="180">
        <v>293922925</v>
      </c>
      <c r="G153" s="181">
        <v>266576800</v>
      </c>
      <c r="H153" s="148">
        <f aca="true" t="shared" si="10" ref="H153:H165">F153-G153</f>
        <v>27346125</v>
      </c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</row>
    <row r="154" spans="1:256" ht="18.75" customHeight="1">
      <c r="A154" s="184"/>
      <c r="B154" s="173"/>
      <c r="C154" s="173"/>
      <c r="D154" s="173"/>
      <c r="E154" s="101" t="s">
        <v>165</v>
      </c>
      <c r="F154" s="180">
        <v>97792601</v>
      </c>
      <c r="G154" s="181">
        <v>69531014</v>
      </c>
      <c r="H154" s="148">
        <f t="shared" si="10"/>
        <v>28261587</v>
      </c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</row>
    <row r="155" spans="1:8" ht="18.75" customHeight="1">
      <c r="A155" s="62"/>
      <c r="B155" s="15"/>
      <c r="C155" s="222" t="s">
        <v>241</v>
      </c>
      <c r="D155" s="223"/>
      <c r="E155" s="224"/>
      <c r="F155" s="171">
        <f>SUM(F156:F157)</f>
        <v>2492487</v>
      </c>
      <c r="G155" s="156">
        <f>SUM(G156:G157)</f>
        <v>10007010</v>
      </c>
      <c r="H155" s="170">
        <f t="shared" si="10"/>
        <v>-7514523</v>
      </c>
    </row>
    <row r="156" spans="1:256" ht="18.75" customHeight="1">
      <c r="A156" s="184"/>
      <c r="B156" s="173"/>
      <c r="C156" s="51"/>
      <c r="D156" s="215" t="s">
        <v>180</v>
      </c>
      <c r="E156" s="216"/>
      <c r="F156" s="180">
        <v>0</v>
      </c>
      <c r="G156" s="181">
        <v>0</v>
      </c>
      <c r="H156" s="148">
        <f t="shared" si="10"/>
        <v>0</v>
      </c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</row>
    <row r="157" spans="1:256" ht="18.75" customHeight="1">
      <c r="A157" s="184"/>
      <c r="B157" s="173"/>
      <c r="C157" s="51"/>
      <c r="D157" s="215" t="s">
        <v>184</v>
      </c>
      <c r="E157" s="216"/>
      <c r="F157" s="180">
        <v>2492487</v>
      </c>
      <c r="G157" s="181">
        <v>10007010</v>
      </c>
      <c r="H157" s="148">
        <f t="shared" si="10"/>
        <v>-7514523</v>
      </c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</row>
    <row r="158" spans="1:8" ht="18.75" customHeight="1">
      <c r="A158" s="62"/>
      <c r="B158" s="15"/>
      <c r="C158" s="222" t="s">
        <v>242</v>
      </c>
      <c r="D158" s="223"/>
      <c r="E158" s="224"/>
      <c r="F158" s="171">
        <f>F159</f>
        <v>0</v>
      </c>
      <c r="G158" s="156">
        <f>G159</f>
        <v>21200000</v>
      </c>
      <c r="H158" s="170">
        <f t="shared" si="10"/>
        <v>-21200000</v>
      </c>
    </row>
    <row r="159" spans="1:256" ht="18.75" customHeight="1">
      <c r="A159" s="184"/>
      <c r="B159" s="173"/>
      <c r="C159" s="51"/>
      <c r="D159" s="215" t="s">
        <v>103</v>
      </c>
      <c r="E159" s="216"/>
      <c r="F159" s="180">
        <v>0</v>
      </c>
      <c r="G159" s="181">
        <v>21200000</v>
      </c>
      <c r="H159" s="148">
        <f t="shared" si="10"/>
        <v>-21200000</v>
      </c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</row>
    <row r="160" spans="1:8" ht="18.75" customHeight="1">
      <c r="A160" s="62"/>
      <c r="B160" s="219" t="s">
        <v>243</v>
      </c>
      <c r="C160" s="227"/>
      <c r="D160" s="239"/>
      <c r="E160" s="236"/>
      <c r="F160" s="159">
        <f>F161+F166+F174+F178</f>
        <v>16483870</v>
      </c>
      <c r="G160" s="155">
        <f>G161+G166+G174+G178</f>
        <v>74523714</v>
      </c>
      <c r="H160" s="165">
        <f t="shared" si="10"/>
        <v>-58039844</v>
      </c>
    </row>
    <row r="161" spans="1:8" ht="18.75" customHeight="1">
      <c r="A161" s="62"/>
      <c r="B161" s="42"/>
      <c r="C161" s="222" t="s">
        <v>244</v>
      </c>
      <c r="D161" s="223"/>
      <c r="E161" s="224"/>
      <c r="F161" s="158">
        <f>SUM(F162:F165)</f>
        <v>1000000</v>
      </c>
      <c r="G161" s="156">
        <f>SUM(G162:G165)</f>
        <v>0</v>
      </c>
      <c r="H161" s="170">
        <f t="shared" si="10"/>
        <v>1000000</v>
      </c>
    </row>
    <row r="162" spans="1:256" ht="18.75" customHeight="1">
      <c r="A162" s="184"/>
      <c r="B162" s="173"/>
      <c r="C162" s="173"/>
      <c r="D162" s="215" t="s">
        <v>245</v>
      </c>
      <c r="E162" s="216"/>
      <c r="F162" s="180">
        <v>0</v>
      </c>
      <c r="G162" s="181">
        <v>0</v>
      </c>
      <c r="H162" s="148">
        <f t="shared" si="10"/>
        <v>0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1:256" ht="18.75" customHeight="1">
      <c r="A163" s="184"/>
      <c r="B163" s="173"/>
      <c r="C163" s="173"/>
      <c r="D163" s="215" t="s">
        <v>246</v>
      </c>
      <c r="E163" s="216"/>
      <c r="F163" s="180">
        <v>0</v>
      </c>
      <c r="G163" s="181">
        <v>0</v>
      </c>
      <c r="H163" s="148">
        <f t="shared" si="10"/>
        <v>0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1:256" ht="18.75" customHeight="1">
      <c r="A164" s="184"/>
      <c r="B164" s="173"/>
      <c r="C164" s="173"/>
      <c r="D164" s="215" t="s">
        <v>247</v>
      </c>
      <c r="E164" s="216"/>
      <c r="F164" s="180">
        <v>1000000</v>
      </c>
      <c r="G164" s="181">
        <v>0</v>
      </c>
      <c r="H164" s="148">
        <f t="shared" si="10"/>
        <v>1000000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1:256" ht="18.75" customHeight="1">
      <c r="A165" s="184"/>
      <c r="B165" s="173"/>
      <c r="C165" s="173"/>
      <c r="D165" s="215" t="s">
        <v>248</v>
      </c>
      <c r="E165" s="216"/>
      <c r="F165" s="180">
        <v>0</v>
      </c>
      <c r="G165" s="181">
        <v>0</v>
      </c>
      <c r="H165" s="148">
        <f t="shared" si="10"/>
        <v>0</v>
      </c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1:8" ht="18.75" customHeight="1">
      <c r="A166" s="62"/>
      <c r="B166" s="15"/>
      <c r="C166" s="222" t="s">
        <v>249</v>
      </c>
      <c r="D166" s="223"/>
      <c r="E166" s="224"/>
      <c r="F166" s="158">
        <f>SUM(F167:F173)</f>
        <v>0</v>
      </c>
      <c r="G166" s="156">
        <f>SUM(G167:G173)</f>
        <v>74523714</v>
      </c>
      <c r="H166" s="170">
        <f>F166-G166</f>
        <v>-74523714</v>
      </c>
    </row>
    <row r="167" spans="1:256" ht="18.75" customHeight="1">
      <c r="A167" s="184"/>
      <c r="B167" s="173"/>
      <c r="C167" s="173"/>
      <c r="D167" s="215" t="s">
        <v>250</v>
      </c>
      <c r="E167" s="216"/>
      <c r="F167" s="180">
        <v>0</v>
      </c>
      <c r="G167" s="181">
        <v>0</v>
      </c>
      <c r="H167" s="148">
        <f>F167-G167</f>
        <v>0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1:256" ht="18.75" customHeight="1">
      <c r="A168" s="184"/>
      <c r="B168" s="173"/>
      <c r="C168" s="173"/>
      <c r="D168" s="215" t="s">
        <v>251</v>
      </c>
      <c r="E168" s="216"/>
      <c r="F168" s="180">
        <v>0</v>
      </c>
      <c r="G168" s="181">
        <v>0</v>
      </c>
      <c r="H168" s="148">
        <f aca="true" t="shared" si="11" ref="H168:H173">F168-G168</f>
        <v>0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1:256" ht="18.75" customHeight="1">
      <c r="A169" s="184"/>
      <c r="B169" s="173"/>
      <c r="C169" s="173"/>
      <c r="D169" s="215" t="s">
        <v>252</v>
      </c>
      <c r="E169" s="216"/>
      <c r="F169" s="180">
        <v>0</v>
      </c>
      <c r="G169" s="181">
        <v>0</v>
      </c>
      <c r="H169" s="148">
        <f t="shared" si="11"/>
        <v>0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</row>
    <row r="170" spans="1:256" ht="18.75" customHeight="1">
      <c r="A170" s="184"/>
      <c r="B170" s="173"/>
      <c r="C170" s="173"/>
      <c r="D170" s="215" t="s">
        <v>253</v>
      </c>
      <c r="E170" s="216"/>
      <c r="F170" s="180">
        <v>0</v>
      </c>
      <c r="G170" s="181">
        <v>74523714</v>
      </c>
      <c r="H170" s="148">
        <f t="shared" si="11"/>
        <v>-74523714</v>
      </c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</row>
    <row r="171" spans="1:256" ht="18.75" customHeight="1">
      <c r="A171" s="184"/>
      <c r="B171" s="173"/>
      <c r="C171" s="173"/>
      <c r="D171" s="215" t="s">
        <v>254</v>
      </c>
      <c r="E171" s="216"/>
      <c r="F171" s="180">
        <v>0</v>
      </c>
      <c r="G171" s="181">
        <v>0</v>
      </c>
      <c r="H171" s="148">
        <f t="shared" si="11"/>
        <v>0</v>
      </c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1:256" ht="18.75" customHeight="1">
      <c r="A172" s="184"/>
      <c r="B172" s="173"/>
      <c r="C172" s="173"/>
      <c r="D172" s="215" t="s">
        <v>255</v>
      </c>
      <c r="E172" s="216"/>
      <c r="F172" s="180">
        <v>0</v>
      </c>
      <c r="G172" s="181">
        <v>0</v>
      </c>
      <c r="H172" s="148">
        <f t="shared" si="11"/>
        <v>0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</row>
    <row r="173" spans="1:256" ht="18.75" customHeight="1">
      <c r="A173" s="184"/>
      <c r="B173" s="173"/>
      <c r="C173" s="173"/>
      <c r="D173" s="215" t="s">
        <v>256</v>
      </c>
      <c r="E173" s="216"/>
      <c r="F173" s="180">
        <v>0</v>
      </c>
      <c r="G173" s="181">
        <v>0</v>
      </c>
      <c r="H173" s="148">
        <f t="shared" si="11"/>
        <v>0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</row>
    <row r="174" spans="1:256" ht="18.75" customHeight="1">
      <c r="A174" s="166"/>
      <c r="B174" s="42"/>
      <c r="C174" s="222" t="s">
        <v>257</v>
      </c>
      <c r="D174" s="223"/>
      <c r="E174" s="224"/>
      <c r="F174" s="158">
        <f>SUM(F175:F177)</f>
        <v>0</v>
      </c>
      <c r="G174" s="156">
        <f>SUM(G175:G177)</f>
        <v>0</v>
      </c>
      <c r="H174" s="170">
        <f aca="true" t="shared" si="12" ref="H174:H179">F174-G174</f>
        <v>0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1:256" ht="18.75" customHeight="1">
      <c r="A175" s="184"/>
      <c r="B175" s="173"/>
      <c r="C175" s="173"/>
      <c r="D175" s="215" t="s">
        <v>258</v>
      </c>
      <c r="E175" s="216"/>
      <c r="F175" s="180">
        <v>0</v>
      </c>
      <c r="G175" s="181">
        <v>0</v>
      </c>
      <c r="H175" s="148">
        <f t="shared" si="12"/>
        <v>0</v>
      </c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</row>
    <row r="176" spans="1:256" ht="18.75" customHeight="1">
      <c r="A176" s="184"/>
      <c r="B176" s="173"/>
      <c r="C176" s="173"/>
      <c r="D176" s="215" t="s">
        <v>259</v>
      </c>
      <c r="E176" s="216"/>
      <c r="F176" s="180">
        <v>0</v>
      </c>
      <c r="G176" s="181">
        <v>0</v>
      </c>
      <c r="H176" s="148">
        <f t="shared" si="12"/>
        <v>0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</row>
    <row r="177" spans="1:256" ht="18.75" customHeight="1">
      <c r="A177" s="184"/>
      <c r="B177" s="173"/>
      <c r="C177" s="173"/>
      <c r="D177" s="215" t="s">
        <v>260</v>
      </c>
      <c r="E177" s="216"/>
      <c r="F177" s="180">
        <v>0</v>
      </c>
      <c r="G177" s="181">
        <v>0</v>
      </c>
      <c r="H177" s="148">
        <f t="shared" si="12"/>
        <v>0</v>
      </c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</row>
    <row r="178" spans="1:256" ht="18.75" customHeight="1">
      <c r="A178" s="166"/>
      <c r="B178" s="42"/>
      <c r="C178" s="222" t="s">
        <v>261</v>
      </c>
      <c r="D178" s="223"/>
      <c r="E178" s="224"/>
      <c r="F178" s="158">
        <f>SUM(F179:F184)</f>
        <v>15483870</v>
      </c>
      <c r="G178" s="156">
        <f>SUM(G179:G184)</f>
        <v>0</v>
      </c>
      <c r="H178" s="170">
        <f t="shared" si="12"/>
        <v>15483870</v>
      </c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</row>
    <row r="179" spans="1:256" ht="18.75" customHeight="1">
      <c r="A179" s="184"/>
      <c r="B179" s="173"/>
      <c r="C179" s="173"/>
      <c r="D179" s="215" t="s">
        <v>262</v>
      </c>
      <c r="E179" s="216"/>
      <c r="F179" s="180">
        <v>0</v>
      </c>
      <c r="G179" s="181">
        <v>0</v>
      </c>
      <c r="H179" s="148">
        <f t="shared" si="12"/>
        <v>0</v>
      </c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</row>
    <row r="180" spans="1:256" ht="18.75" customHeight="1">
      <c r="A180" s="184"/>
      <c r="B180" s="173"/>
      <c r="C180" s="173"/>
      <c r="D180" s="215" t="s">
        <v>263</v>
      </c>
      <c r="E180" s="216"/>
      <c r="F180" s="180">
        <v>0</v>
      </c>
      <c r="G180" s="181">
        <v>0</v>
      </c>
      <c r="H180" s="148">
        <f aca="true" t="shared" si="13" ref="H180:H193">F180-G180</f>
        <v>0</v>
      </c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</row>
    <row r="181" spans="1:256" ht="18.75" customHeight="1">
      <c r="A181" s="184"/>
      <c r="B181" s="173"/>
      <c r="C181" s="173"/>
      <c r="D181" s="215" t="s">
        <v>264</v>
      </c>
      <c r="E181" s="216"/>
      <c r="F181" s="180">
        <v>0</v>
      </c>
      <c r="G181" s="181">
        <v>0</v>
      </c>
      <c r="H181" s="148">
        <f t="shared" si="13"/>
        <v>0</v>
      </c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</row>
    <row r="182" spans="1:256" ht="18.75" customHeight="1">
      <c r="A182" s="184"/>
      <c r="B182" s="173"/>
      <c r="C182" s="173"/>
      <c r="D182" s="215" t="s">
        <v>265</v>
      </c>
      <c r="E182" s="216"/>
      <c r="F182" s="180">
        <v>0</v>
      </c>
      <c r="G182" s="181">
        <v>0</v>
      </c>
      <c r="H182" s="148">
        <f t="shared" si="13"/>
        <v>0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</row>
    <row r="183" spans="1:256" ht="18.75" customHeight="1">
      <c r="A183" s="184"/>
      <c r="B183" s="173"/>
      <c r="C183" s="173"/>
      <c r="D183" s="215" t="s">
        <v>266</v>
      </c>
      <c r="E183" s="216"/>
      <c r="F183" s="180">
        <v>0</v>
      </c>
      <c r="G183" s="181">
        <v>0</v>
      </c>
      <c r="H183" s="148">
        <f t="shared" si="13"/>
        <v>0</v>
      </c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</row>
    <row r="184" spans="1:256" ht="18.75" customHeight="1">
      <c r="A184" s="184"/>
      <c r="B184" s="173"/>
      <c r="C184" s="173"/>
      <c r="D184" s="217" t="s">
        <v>261</v>
      </c>
      <c r="E184" s="218"/>
      <c r="F184" s="180">
        <v>15483870</v>
      </c>
      <c r="G184" s="181">
        <v>0</v>
      </c>
      <c r="H184" s="148">
        <f t="shared" si="13"/>
        <v>15483870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</row>
    <row r="185" spans="1:256" ht="18.75" customHeight="1">
      <c r="A185" s="166"/>
      <c r="B185" s="219" t="s">
        <v>267</v>
      </c>
      <c r="C185" s="220"/>
      <c r="D185" s="220"/>
      <c r="E185" s="221"/>
      <c r="F185" s="159">
        <f>F186+F189</f>
        <v>0</v>
      </c>
      <c r="G185" s="155">
        <f>G186+G189</f>
        <v>0</v>
      </c>
      <c r="H185" s="165">
        <f t="shared" si="13"/>
        <v>0</v>
      </c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1:256" ht="18.75" customHeight="1">
      <c r="A186" s="166"/>
      <c r="B186" s="42"/>
      <c r="C186" s="222" t="s">
        <v>268</v>
      </c>
      <c r="D186" s="223"/>
      <c r="E186" s="224"/>
      <c r="F186" s="158">
        <f>SUM(F187:F188)</f>
        <v>0</v>
      </c>
      <c r="G186" s="156">
        <f>SUM(G187:G188)</f>
        <v>0</v>
      </c>
      <c r="H186" s="170">
        <f t="shared" si="13"/>
        <v>0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</row>
    <row r="187" spans="1:256" ht="18.75" customHeight="1">
      <c r="A187" s="184"/>
      <c r="B187" s="173"/>
      <c r="C187" s="175"/>
      <c r="D187" s="215" t="s">
        <v>269</v>
      </c>
      <c r="E187" s="216"/>
      <c r="F187" s="180">
        <v>0</v>
      </c>
      <c r="G187" s="181">
        <v>0</v>
      </c>
      <c r="H187" s="148">
        <f t="shared" si="13"/>
        <v>0</v>
      </c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</row>
    <row r="188" spans="1:256" ht="18.75" customHeight="1">
      <c r="A188" s="184"/>
      <c r="B188" s="173"/>
      <c r="C188" s="175"/>
      <c r="D188" s="215" t="s">
        <v>270</v>
      </c>
      <c r="E188" s="216"/>
      <c r="F188" s="180">
        <v>0</v>
      </c>
      <c r="G188" s="181">
        <v>0</v>
      </c>
      <c r="H188" s="148">
        <f t="shared" si="13"/>
        <v>0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</row>
    <row r="189" spans="1:256" ht="18.75" customHeight="1">
      <c r="A189" s="166"/>
      <c r="B189" s="42"/>
      <c r="C189" s="222" t="s">
        <v>271</v>
      </c>
      <c r="D189" s="223"/>
      <c r="E189" s="224"/>
      <c r="F189" s="158">
        <f>F190</f>
        <v>0</v>
      </c>
      <c r="G189" s="156">
        <f>G190</f>
        <v>0</v>
      </c>
      <c r="H189" s="170">
        <f t="shared" si="13"/>
        <v>0</v>
      </c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1:256" ht="18.75" customHeight="1">
      <c r="A190" s="184"/>
      <c r="B190" s="173"/>
      <c r="C190" s="175"/>
      <c r="D190" s="215" t="s">
        <v>272</v>
      </c>
      <c r="E190" s="216"/>
      <c r="F190" s="180">
        <v>0</v>
      </c>
      <c r="G190" s="181">
        <v>0</v>
      </c>
      <c r="H190" s="148">
        <f t="shared" si="13"/>
        <v>0</v>
      </c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</row>
    <row r="191" spans="1:8" s="17" customFormat="1" ht="18.75" customHeight="1">
      <c r="A191" s="243" t="s">
        <v>196</v>
      </c>
      <c r="B191" s="244"/>
      <c r="C191" s="244"/>
      <c r="D191" s="245"/>
      <c r="E191" s="246"/>
      <c r="F191" s="169">
        <f>F12-F92</f>
        <v>18509870</v>
      </c>
      <c r="G191" s="157">
        <f>G12-G92</f>
        <v>122272178</v>
      </c>
      <c r="H191" s="164">
        <f t="shared" si="13"/>
        <v>-103762308</v>
      </c>
    </row>
    <row r="192" spans="1:8" s="17" customFormat="1" ht="18.75" customHeight="1">
      <c r="A192" s="233" t="s">
        <v>197</v>
      </c>
      <c r="B192" s="234"/>
      <c r="C192" s="234"/>
      <c r="D192" s="234"/>
      <c r="E192" s="235"/>
      <c r="F192" s="169">
        <f>G193</f>
        <v>198784927</v>
      </c>
      <c r="G192" s="157">
        <v>76512749</v>
      </c>
      <c r="H192" s="164">
        <f t="shared" si="13"/>
        <v>122272178</v>
      </c>
    </row>
    <row r="193" spans="1:8" s="17" customFormat="1" ht="18.75" customHeight="1" thickBot="1">
      <c r="A193" s="240" t="s">
        <v>198</v>
      </c>
      <c r="B193" s="241"/>
      <c r="C193" s="241"/>
      <c r="D193" s="241"/>
      <c r="E193" s="242"/>
      <c r="F193" s="172">
        <f>재무상태표!E14+재무상태표!E15</f>
        <v>217294797</v>
      </c>
      <c r="G193" s="167">
        <f>재무상태표!F14+재무상태표!F15</f>
        <v>198784927</v>
      </c>
      <c r="H193" s="168">
        <f t="shared" si="13"/>
        <v>18509870</v>
      </c>
    </row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</sheetData>
  <sheetProtection/>
  <mergeCells count="116">
    <mergeCell ref="D134:E134"/>
    <mergeCell ref="A193:E193"/>
    <mergeCell ref="B160:E160"/>
    <mergeCell ref="A191:E191"/>
    <mergeCell ref="D137:E137"/>
    <mergeCell ref="D114:E114"/>
    <mergeCell ref="C116:E116"/>
    <mergeCell ref="D156:E156"/>
    <mergeCell ref="D157:E157"/>
    <mergeCell ref="C158:E158"/>
    <mergeCell ref="D109:E109"/>
    <mergeCell ref="B86:E86"/>
    <mergeCell ref="D103:E103"/>
    <mergeCell ref="D117:E117"/>
    <mergeCell ref="D125:E125"/>
    <mergeCell ref="D131:E131"/>
    <mergeCell ref="C133:E133"/>
    <mergeCell ref="C90:E90"/>
    <mergeCell ref="C155:E155"/>
    <mergeCell ref="D84:E84"/>
    <mergeCell ref="D112:E112"/>
    <mergeCell ref="D85:E85"/>
    <mergeCell ref="D88:E88"/>
    <mergeCell ref="D89:E89"/>
    <mergeCell ref="D91:E91"/>
    <mergeCell ref="D95:E95"/>
    <mergeCell ref="C94:E94"/>
    <mergeCell ref="B93:E93"/>
    <mergeCell ref="C87:E87"/>
    <mergeCell ref="C75:E75"/>
    <mergeCell ref="D76:E76"/>
    <mergeCell ref="A192:E192"/>
    <mergeCell ref="D77:E77"/>
    <mergeCell ref="D78:E78"/>
    <mergeCell ref="C79:E79"/>
    <mergeCell ref="D80:E80"/>
    <mergeCell ref="D83:E83"/>
    <mergeCell ref="A92:E92"/>
    <mergeCell ref="D146:E146"/>
    <mergeCell ref="D68:E68"/>
    <mergeCell ref="D69:E69"/>
    <mergeCell ref="D70:E70"/>
    <mergeCell ref="D71:E71"/>
    <mergeCell ref="D73:E73"/>
    <mergeCell ref="D74:E74"/>
    <mergeCell ref="A12:E12"/>
    <mergeCell ref="C67:E67"/>
    <mergeCell ref="B61:E61"/>
    <mergeCell ref="D51:E51"/>
    <mergeCell ref="D56:E56"/>
    <mergeCell ref="D63:E63"/>
    <mergeCell ref="D64:E64"/>
    <mergeCell ref="D37:E37"/>
    <mergeCell ref="C14:E14"/>
    <mergeCell ref="D15:E15"/>
    <mergeCell ref="A1:H1"/>
    <mergeCell ref="A4:E4"/>
    <mergeCell ref="B13:E13"/>
    <mergeCell ref="A9:E9"/>
    <mergeCell ref="D34:E34"/>
    <mergeCell ref="A6:E6"/>
    <mergeCell ref="A7:E7"/>
    <mergeCell ref="A10:E10"/>
    <mergeCell ref="C28:E28"/>
    <mergeCell ref="A8:E8"/>
    <mergeCell ref="D18:E18"/>
    <mergeCell ref="D20:E20"/>
    <mergeCell ref="D23:E23"/>
    <mergeCell ref="D46:E46"/>
    <mergeCell ref="C55:E55"/>
    <mergeCell ref="D65:E65"/>
    <mergeCell ref="D26:E26"/>
    <mergeCell ref="D29:E29"/>
    <mergeCell ref="D32:E32"/>
    <mergeCell ref="C62:E62"/>
    <mergeCell ref="C36:E36"/>
    <mergeCell ref="C45:E45"/>
    <mergeCell ref="D72:E72"/>
    <mergeCell ref="D149:E149"/>
    <mergeCell ref="C151:E151"/>
    <mergeCell ref="D152:E152"/>
    <mergeCell ref="D41:E41"/>
    <mergeCell ref="D81:E81"/>
    <mergeCell ref="D82:E82"/>
    <mergeCell ref="D66:E66"/>
    <mergeCell ref="D159:E159"/>
    <mergeCell ref="D162:E162"/>
    <mergeCell ref="D163:E163"/>
    <mergeCell ref="D164:E164"/>
    <mergeCell ref="C161:E161"/>
    <mergeCell ref="D165:E165"/>
    <mergeCell ref="C166:E166"/>
    <mergeCell ref="D167:E167"/>
    <mergeCell ref="D168:E168"/>
    <mergeCell ref="D169:E169"/>
    <mergeCell ref="D170:E170"/>
    <mergeCell ref="D171:E171"/>
    <mergeCell ref="D172:E172"/>
    <mergeCell ref="D173:E173"/>
    <mergeCell ref="C174:E174"/>
    <mergeCell ref="D175:E175"/>
    <mergeCell ref="D176:E176"/>
    <mergeCell ref="D177:E177"/>
    <mergeCell ref="C178:E178"/>
    <mergeCell ref="D179:E179"/>
    <mergeCell ref="D180:E180"/>
    <mergeCell ref="D181:E181"/>
    <mergeCell ref="D188:E188"/>
    <mergeCell ref="C189:E189"/>
    <mergeCell ref="D190:E190"/>
    <mergeCell ref="D182:E182"/>
    <mergeCell ref="D183:E183"/>
    <mergeCell ref="D184:E184"/>
    <mergeCell ref="B185:E185"/>
    <mergeCell ref="C186:E186"/>
    <mergeCell ref="D187:E187"/>
  </mergeCells>
  <printOptions/>
  <pageMargins left="0.7480314960629921" right="0.7480314960629921" top="0.7086614173228347" bottom="0.984251968503937" header="0.5118110236220472" footer="0.5118110236220472"/>
  <pageSetup fitToHeight="10" fitToWidth="1" horizontalDpi="600" verticalDpi="600" orientation="portrait" paperSize="9" scale="70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***</cp:lastModifiedBy>
  <cp:lastPrinted>2014-03-22T02:46:09Z</cp:lastPrinted>
  <dcterms:created xsi:type="dcterms:W3CDTF">2007-03-26T08:11:11Z</dcterms:created>
  <dcterms:modified xsi:type="dcterms:W3CDTF">2014-04-07T02:02:31Z</dcterms:modified>
  <cp:category/>
  <cp:version/>
  <cp:contentType/>
  <cp:contentStatus/>
</cp:coreProperties>
</file>