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105" windowWidth="14160" windowHeight="8670" tabRatio="906"/>
  </bookViews>
  <sheets>
    <sheet name="재무상태표" sheetId="2" r:id="rId1"/>
    <sheet name="운영계산서" sheetId="3" r:id="rId2"/>
    <sheet name="현금흐름표" sheetId="1" r:id="rId3"/>
  </sheets>
  <externalReferences>
    <externalReference r:id="rId4"/>
  </externalReferences>
  <definedNames>
    <definedName name="_xlnm.Print_Area" localSheetId="1">운영계산서!$A$1:$N$104</definedName>
    <definedName name="_xlnm.Print_Area" localSheetId="0">재무상태표!$A$1:$N$62</definedName>
    <definedName name="_xlnm.Print_Area" localSheetId="2">현금흐름표!$A$1:$H$193</definedName>
  </definedNames>
  <calcPr calcId="125725"/>
</workbook>
</file>

<file path=xl/calcChain.xml><?xml version="1.0" encoding="utf-8"?>
<calcChain xmlns="http://schemas.openxmlformats.org/spreadsheetml/2006/main">
  <c r="L53" i="2"/>
  <c r="F15" i="1"/>
  <c r="F34" l="1"/>
  <c r="G33" i="2" l="1"/>
  <c r="G34"/>
  <c r="G35"/>
  <c r="A1" i="3"/>
  <c r="E51" i="2"/>
  <c r="G193" i="1"/>
  <c r="G10" s="1"/>
  <c r="H190"/>
  <c r="G189"/>
  <c r="H188"/>
  <c r="H187"/>
  <c r="G186"/>
  <c r="G185" s="1"/>
  <c r="H184"/>
  <c r="H183"/>
  <c r="H182"/>
  <c r="H181"/>
  <c r="H180"/>
  <c r="H179"/>
  <c r="G178"/>
  <c r="H177"/>
  <c r="H176"/>
  <c r="H175"/>
  <c r="H174"/>
  <c r="G174"/>
  <c r="H173"/>
  <c r="H172"/>
  <c r="H171"/>
  <c r="H170"/>
  <c r="H169"/>
  <c r="H168"/>
  <c r="H167"/>
  <c r="G166"/>
  <c r="H165"/>
  <c r="H164"/>
  <c r="H163"/>
  <c r="H162"/>
  <c r="G161"/>
  <c r="H159"/>
  <c r="G158"/>
  <c r="H157"/>
  <c r="H156"/>
  <c r="G155"/>
  <c r="H154"/>
  <c r="H153"/>
  <c r="G152"/>
  <c r="G151" s="1"/>
  <c r="H150"/>
  <c r="G149"/>
  <c r="H148"/>
  <c r="H147"/>
  <c r="G146"/>
  <c r="H145"/>
  <c r="H144"/>
  <c r="H143"/>
  <c r="H142"/>
  <c r="H141"/>
  <c r="H140"/>
  <c r="H139"/>
  <c r="H138"/>
  <c r="G137"/>
  <c r="H136"/>
  <c r="H135"/>
  <c r="G134"/>
  <c r="H132"/>
  <c r="G131"/>
  <c r="H130"/>
  <c r="H129"/>
  <c r="H128"/>
  <c r="H127"/>
  <c r="H126"/>
  <c r="G125"/>
  <c r="H124"/>
  <c r="H123"/>
  <c r="H122"/>
  <c r="H121"/>
  <c r="H120"/>
  <c r="H119"/>
  <c r="H118"/>
  <c r="G117"/>
  <c r="H115"/>
  <c r="G114"/>
  <c r="H113"/>
  <c r="G112"/>
  <c r="H111"/>
  <c r="H110"/>
  <c r="G109"/>
  <c r="H108"/>
  <c r="H107"/>
  <c r="H106"/>
  <c r="H105"/>
  <c r="H104"/>
  <c r="G103"/>
  <c r="H102"/>
  <c r="H101"/>
  <c r="H100"/>
  <c r="H99"/>
  <c r="H98"/>
  <c r="H97"/>
  <c r="H96"/>
  <c r="G95"/>
  <c r="H91"/>
  <c r="G90"/>
  <c r="H89"/>
  <c r="H88"/>
  <c r="G87"/>
  <c r="G86"/>
  <c r="H85"/>
  <c r="H84"/>
  <c r="H83"/>
  <c r="H82"/>
  <c r="H81"/>
  <c r="H80"/>
  <c r="G79"/>
  <c r="H78"/>
  <c r="H77"/>
  <c r="H76"/>
  <c r="G75"/>
  <c r="H74"/>
  <c r="H73"/>
  <c r="H72"/>
  <c r="H71"/>
  <c r="H70"/>
  <c r="H69"/>
  <c r="H68"/>
  <c r="G67"/>
  <c r="H66"/>
  <c r="H65"/>
  <c r="H64"/>
  <c r="H63"/>
  <c r="G62"/>
  <c r="H62" s="1"/>
  <c r="H60"/>
  <c r="H59"/>
  <c r="H58"/>
  <c r="H57"/>
  <c r="G56"/>
  <c r="H54"/>
  <c r="H53"/>
  <c r="H52"/>
  <c r="G51"/>
  <c r="H50"/>
  <c r="H49"/>
  <c r="H48"/>
  <c r="H47"/>
  <c r="G46"/>
  <c r="H44"/>
  <c r="H43"/>
  <c r="H42"/>
  <c r="G41"/>
  <c r="H40"/>
  <c r="H39"/>
  <c r="H38"/>
  <c r="G37"/>
  <c r="H35"/>
  <c r="G34"/>
  <c r="H33"/>
  <c r="G32"/>
  <c r="H31"/>
  <c r="H30"/>
  <c r="G29"/>
  <c r="H27"/>
  <c r="G26"/>
  <c r="H25"/>
  <c r="H24"/>
  <c r="G23"/>
  <c r="H22"/>
  <c r="H21"/>
  <c r="G20"/>
  <c r="H19"/>
  <c r="G18"/>
  <c r="H17"/>
  <c r="H16"/>
  <c r="G15"/>
  <c r="G9"/>
  <c r="F192"/>
  <c r="H192" s="1"/>
  <c r="F193"/>
  <c r="A1"/>
  <c r="F189"/>
  <c r="F186"/>
  <c r="F178"/>
  <c r="F174"/>
  <c r="F166"/>
  <c r="F161"/>
  <c r="F158"/>
  <c r="F155"/>
  <c r="F152"/>
  <c r="F149"/>
  <c r="F146"/>
  <c r="F137"/>
  <c r="F134"/>
  <c r="F131"/>
  <c r="F125"/>
  <c r="F117"/>
  <c r="F114"/>
  <c r="F112"/>
  <c r="H112" s="1"/>
  <c r="F109"/>
  <c r="F103"/>
  <c r="F95"/>
  <c r="F90"/>
  <c r="F87"/>
  <c r="F79"/>
  <c r="F75"/>
  <c r="H75" s="1"/>
  <c r="F67"/>
  <c r="F62"/>
  <c r="F56"/>
  <c r="F51"/>
  <c r="F46"/>
  <c r="F41"/>
  <c r="F37"/>
  <c r="F32"/>
  <c r="F29"/>
  <c r="F26"/>
  <c r="F23"/>
  <c r="F20"/>
  <c r="F18"/>
  <c r="H18" s="1"/>
  <c r="G5"/>
  <c r="F5"/>
  <c r="L75" i="3"/>
  <c r="N76"/>
  <c r="N77"/>
  <c r="N78"/>
  <c r="N79"/>
  <c r="N80"/>
  <c r="F185" i="1" l="1"/>
  <c r="H90"/>
  <c r="H158"/>
  <c r="H155"/>
  <c r="F151"/>
  <c r="H131"/>
  <c r="H114"/>
  <c r="F86"/>
  <c r="F61"/>
  <c r="G133"/>
  <c r="G116"/>
  <c r="H109"/>
  <c r="H95"/>
  <c r="H51"/>
  <c r="G45"/>
  <c r="H37"/>
  <c r="H32"/>
  <c r="H29"/>
  <c r="H15"/>
  <c r="H46"/>
  <c r="H185"/>
  <c r="H189"/>
  <c r="H79"/>
  <c r="H67"/>
  <c r="F160"/>
  <c r="H178"/>
  <c r="H161"/>
  <c r="H149"/>
  <c r="F133"/>
  <c r="H146"/>
  <c r="H137"/>
  <c r="H134"/>
  <c r="H133"/>
  <c r="F116"/>
  <c r="H125"/>
  <c r="H117"/>
  <c r="H103"/>
  <c r="H41"/>
  <c r="F28"/>
  <c r="G28"/>
  <c r="H26"/>
  <c r="H20"/>
  <c r="H166"/>
  <c r="H87"/>
  <c r="H56"/>
  <c r="F9"/>
  <c r="H9" s="1"/>
  <c r="H193"/>
  <c r="H151"/>
  <c r="H23"/>
  <c r="G160"/>
  <c r="H152"/>
  <c r="G94"/>
  <c r="G14"/>
  <c r="H34"/>
  <c r="H186"/>
  <c r="G55"/>
  <c r="G61"/>
  <c r="G36"/>
  <c r="F94"/>
  <c r="F14"/>
  <c r="F36"/>
  <c r="F45"/>
  <c r="F55"/>
  <c r="G16" i="2"/>
  <c r="M43"/>
  <c r="M51"/>
  <c r="M50" s="1"/>
  <c r="L48"/>
  <c r="L43"/>
  <c r="L42" s="1"/>
  <c r="L40"/>
  <c r="L39" s="1"/>
  <c r="N34"/>
  <c r="N35"/>
  <c r="N36"/>
  <c r="M31"/>
  <c r="M30" s="1"/>
  <c r="M7" s="1"/>
  <c r="L31"/>
  <c r="M13"/>
  <c r="M12" s="1"/>
  <c r="L13"/>
  <c r="L12" s="1"/>
  <c r="L6" s="1"/>
  <c r="F55"/>
  <c r="F51"/>
  <c r="F31"/>
  <c r="F36"/>
  <c r="E55"/>
  <c r="G55" s="1"/>
  <c r="E36"/>
  <c r="E31"/>
  <c r="G31" s="1"/>
  <c r="F27"/>
  <c r="F13"/>
  <c r="E27"/>
  <c r="N53"/>
  <c r="N49"/>
  <c r="N22"/>
  <c r="N99" i="3"/>
  <c r="N73"/>
  <c r="N71"/>
  <c r="N70"/>
  <c r="N62"/>
  <c r="N63"/>
  <c r="N64"/>
  <c r="N65"/>
  <c r="N66"/>
  <c r="N67"/>
  <c r="N68"/>
  <c r="N61"/>
  <c r="N59"/>
  <c r="N58"/>
  <c r="N43"/>
  <c r="N44"/>
  <c r="N45"/>
  <c r="N46"/>
  <c r="N47"/>
  <c r="N19"/>
  <c r="N20"/>
  <c r="N21"/>
  <c r="N22"/>
  <c r="N23"/>
  <c r="M98"/>
  <c r="M97" s="1"/>
  <c r="M11" s="1"/>
  <c r="M85"/>
  <c r="M84" s="1"/>
  <c r="M75"/>
  <c r="M74" s="1"/>
  <c r="M72"/>
  <c r="M69"/>
  <c r="M60"/>
  <c r="M57"/>
  <c r="M54"/>
  <c r="M48"/>
  <c r="M40"/>
  <c r="M37"/>
  <c r="M34"/>
  <c r="M31"/>
  <c r="M25"/>
  <c r="M17"/>
  <c r="L98"/>
  <c r="L97" s="1"/>
  <c r="L11" s="1"/>
  <c r="L85"/>
  <c r="L84" s="1"/>
  <c r="L10" s="1"/>
  <c r="L74"/>
  <c r="L9" s="1"/>
  <c r="L72"/>
  <c r="L69"/>
  <c r="L60"/>
  <c r="L57"/>
  <c r="N57" s="1"/>
  <c r="L54"/>
  <c r="L48"/>
  <c r="L40"/>
  <c r="L37"/>
  <c r="L34"/>
  <c r="L31"/>
  <c r="L25"/>
  <c r="L17"/>
  <c r="G64"/>
  <c r="G63"/>
  <c r="G62"/>
  <c r="G59"/>
  <c r="G60"/>
  <c r="G58"/>
  <c r="G33"/>
  <c r="G19"/>
  <c r="F85"/>
  <c r="F84" s="1"/>
  <c r="F80"/>
  <c r="F75"/>
  <c r="F61"/>
  <c r="F57"/>
  <c r="F54"/>
  <c r="F48"/>
  <c r="F40"/>
  <c r="F37"/>
  <c r="F34"/>
  <c r="F31"/>
  <c r="F25"/>
  <c r="F17"/>
  <c r="E85"/>
  <c r="E84" s="1"/>
  <c r="E10" s="1"/>
  <c r="E80"/>
  <c r="E75"/>
  <c r="E61"/>
  <c r="E57"/>
  <c r="E54"/>
  <c r="E48"/>
  <c r="E40"/>
  <c r="E34"/>
  <c r="E31"/>
  <c r="E25"/>
  <c r="E17"/>
  <c r="G17" s="1"/>
  <c r="N55"/>
  <c r="M5" i="2"/>
  <c r="L5"/>
  <c r="F5" i="3"/>
  <c r="M5" s="1"/>
  <c r="E5"/>
  <c r="L5" s="1"/>
  <c r="G42"/>
  <c r="N33"/>
  <c r="G36"/>
  <c r="G61" i="2"/>
  <c r="G60"/>
  <c r="G59"/>
  <c r="G58"/>
  <c r="G57"/>
  <c r="G56"/>
  <c r="G38"/>
  <c r="M40"/>
  <c r="M39" s="1"/>
  <c r="M38" s="1"/>
  <c r="M8" s="1"/>
  <c r="M42"/>
  <c r="G21"/>
  <c r="G37"/>
  <c r="N21"/>
  <c r="G19"/>
  <c r="E37" i="3"/>
  <c r="L102"/>
  <c r="L101" s="1"/>
  <c r="L100" s="1"/>
  <c r="L12" s="1"/>
  <c r="G22" i="2"/>
  <c r="G24"/>
  <c r="G42"/>
  <c r="G44"/>
  <c r="G52"/>
  <c r="N15"/>
  <c r="N16"/>
  <c r="N17"/>
  <c r="N18"/>
  <c r="N20"/>
  <c r="N33"/>
  <c r="G18" i="3"/>
  <c r="N18"/>
  <c r="N24"/>
  <c r="G26"/>
  <c r="N26"/>
  <c r="G32"/>
  <c r="N27"/>
  <c r="N28"/>
  <c r="G35"/>
  <c r="N29"/>
  <c r="N30"/>
  <c r="G38"/>
  <c r="N32"/>
  <c r="N35"/>
  <c r="N38"/>
  <c r="G41"/>
  <c r="N41"/>
  <c r="G49"/>
  <c r="N42"/>
  <c r="G55"/>
  <c r="N49"/>
  <c r="N50"/>
  <c r="N51"/>
  <c r="N52"/>
  <c r="N53"/>
  <c r="G76"/>
  <c r="G77"/>
  <c r="G78"/>
  <c r="G79"/>
  <c r="G81"/>
  <c r="G82"/>
  <c r="G83"/>
  <c r="G86"/>
  <c r="N86"/>
  <c r="G87"/>
  <c r="N87"/>
  <c r="N88"/>
  <c r="G88"/>
  <c r="N89"/>
  <c r="G89"/>
  <c r="N90"/>
  <c r="G90"/>
  <c r="N91"/>
  <c r="G91"/>
  <c r="N92"/>
  <c r="G92"/>
  <c r="N93"/>
  <c r="G93"/>
  <c r="G94"/>
  <c r="G96"/>
  <c r="G14" i="2"/>
  <c r="N14"/>
  <c r="G15"/>
  <c r="G17"/>
  <c r="G18"/>
  <c r="N19"/>
  <c r="G20"/>
  <c r="G23"/>
  <c r="N32"/>
  <c r="G25"/>
  <c r="G26"/>
  <c r="G27"/>
  <c r="G28"/>
  <c r="G32"/>
  <c r="N41"/>
  <c r="N44"/>
  <c r="N45"/>
  <c r="N46"/>
  <c r="N47"/>
  <c r="G39"/>
  <c r="G40"/>
  <c r="G41"/>
  <c r="G43"/>
  <c r="G45"/>
  <c r="G46"/>
  <c r="G47"/>
  <c r="G48"/>
  <c r="G49"/>
  <c r="G50"/>
  <c r="G53"/>
  <c r="G54"/>
  <c r="G51"/>
  <c r="G95" i="3"/>
  <c r="L51" i="2"/>
  <c r="L50" s="1"/>
  <c r="M48"/>
  <c r="N48" s="1"/>
  <c r="N43"/>
  <c r="N54" i="3"/>
  <c r="N52" i="2"/>
  <c r="N13" l="1"/>
  <c r="F12"/>
  <c r="N42"/>
  <c r="H61" i="1"/>
  <c r="H116"/>
  <c r="H86"/>
  <c r="G93"/>
  <c r="G92" s="1"/>
  <c r="H45"/>
  <c r="H160"/>
  <c r="H36"/>
  <c r="H28"/>
  <c r="M56" i="3"/>
  <c r="M8" s="1"/>
  <c r="L39"/>
  <c r="L7" s="1"/>
  <c r="N37"/>
  <c r="N40" i="2"/>
  <c r="G37" i="3"/>
  <c r="H55" i="1"/>
  <c r="H14"/>
  <c r="N31" i="2"/>
  <c r="E30"/>
  <c r="G36"/>
  <c r="H94" i="1"/>
  <c r="G13"/>
  <c r="F93"/>
  <c r="F13"/>
  <c r="N39" i="2"/>
  <c r="N51"/>
  <c r="G54" i="3"/>
  <c r="G80"/>
  <c r="L16"/>
  <c r="L6" s="1"/>
  <c r="L56"/>
  <c r="L8" s="1"/>
  <c r="E13" i="2"/>
  <c r="E12" s="1"/>
  <c r="N72" i="3"/>
  <c r="L38" i="2"/>
  <c r="L8" s="1"/>
  <c r="N8" s="1"/>
  <c r="F30"/>
  <c r="F7" s="1"/>
  <c r="G25" i="3"/>
  <c r="N98"/>
  <c r="G57"/>
  <c r="N34"/>
  <c r="E16"/>
  <c r="E6" s="1"/>
  <c r="G31"/>
  <c r="G48"/>
  <c r="G75"/>
  <c r="N17"/>
  <c r="G40"/>
  <c r="G34"/>
  <c r="F74"/>
  <c r="F9" s="1"/>
  <c r="F39"/>
  <c r="F7" s="1"/>
  <c r="E74"/>
  <c r="N60"/>
  <c r="G61"/>
  <c r="F56"/>
  <c r="F8" s="1"/>
  <c r="E39"/>
  <c r="N31"/>
  <c r="M39"/>
  <c r="M7" s="1"/>
  <c r="N69"/>
  <c r="N11"/>
  <c r="N25"/>
  <c r="G85"/>
  <c r="N97"/>
  <c r="M10"/>
  <c r="N10" s="1"/>
  <c r="N84"/>
  <c r="N85"/>
  <c r="M9"/>
  <c r="N9" s="1"/>
  <c r="N74"/>
  <c r="N75"/>
  <c r="N40"/>
  <c r="N48"/>
  <c r="M16"/>
  <c r="M6" s="1"/>
  <c r="G84"/>
  <c r="F10"/>
  <c r="G10" s="1"/>
  <c r="F16"/>
  <c r="E56"/>
  <c r="N50" i="2"/>
  <c r="L30"/>
  <c r="L7" s="1"/>
  <c r="N12"/>
  <c r="M11"/>
  <c r="M6"/>
  <c r="F6"/>
  <c r="H93" i="1" l="1"/>
  <c r="N7" i="3"/>
  <c r="N8"/>
  <c r="N56"/>
  <c r="L13"/>
  <c r="N39"/>
  <c r="M15"/>
  <c r="L15"/>
  <c r="L104" s="1"/>
  <c r="N6"/>
  <c r="F11" i="2"/>
  <c r="G30"/>
  <c r="F62"/>
  <c r="F9"/>
  <c r="E7"/>
  <c r="G7" s="1"/>
  <c r="L9"/>
  <c r="N38"/>
  <c r="G7" i="1"/>
  <c r="G12"/>
  <c r="H13"/>
  <c r="F92"/>
  <c r="F12"/>
  <c r="G13" i="2"/>
  <c r="F15" i="3"/>
  <c r="F104" s="1"/>
  <c r="G74"/>
  <c r="E9"/>
  <c r="G9" s="1"/>
  <c r="E7"/>
  <c r="G7" s="1"/>
  <c r="G39"/>
  <c r="N16"/>
  <c r="F6"/>
  <c r="G16"/>
  <c r="E15"/>
  <c r="G56"/>
  <c r="E8"/>
  <c r="N7" i="2"/>
  <c r="N30"/>
  <c r="L11"/>
  <c r="L62" s="1"/>
  <c r="M62"/>
  <c r="M9"/>
  <c r="N6"/>
  <c r="E6"/>
  <c r="G12"/>
  <c r="E62"/>
  <c r="E11"/>
  <c r="H92" i="1" l="1"/>
  <c r="N15" i="3"/>
  <c r="G11" i="2"/>
  <c r="N9"/>
  <c r="F7" i="1"/>
  <c r="H7" s="1"/>
  <c r="G191"/>
  <c r="H12"/>
  <c r="G6"/>
  <c r="F6"/>
  <c r="F191"/>
  <c r="F13" i="3"/>
  <c r="G6"/>
  <c r="G15"/>
  <c r="E104"/>
  <c r="G8"/>
  <c r="E13"/>
  <c r="N62" i="2"/>
  <c r="N11"/>
  <c r="G62"/>
  <c r="G6"/>
  <c r="E9"/>
  <c r="G9" s="1"/>
  <c r="F8" i="1" l="1"/>
  <c r="H191"/>
  <c r="G8"/>
  <c r="H6"/>
  <c r="G13" i="3"/>
  <c r="M102"/>
  <c r="N103"/>
  <c r="G104"/>
  <c r="H8" i="1" l="1"/>
  <c r="F10"/>
  <c r="H10" s="1"/>
  <c r="M101" i="3"/>
  <c r="N102"/>
  <c r="N101" l="1"/>
  <c r="M100"/>
  <c r="M12" l="1"/>
  <c r="N100"/>
  <c r="M104"/>
  <c r="M13" l="1"/>
  <c r="N13" s="1"/>
  <c r="N12"/>
  <c r="N104"/>
</calcChain>
</file>

<file path=xl/sharedStrings.xml><?xml version="1.0" encoding="utf-8"?>
<sst xmlns="http://schemas.openxmlformats.org/spreadsheetml/2006/main" count="479" uniqueCount="317">
  <si>
    <t>계정과목</t>
    <phoneticPr fontId="7" type="noConversion"/>
  </si>
  <si>
    <t>장</t>
  </si>
  <si>
    <t>관</t>
  </si>
  <si>
    <t>항</t>
  </si>
  <si>
    <t>목</t>
  </si>
  <si>
    <t>증감액</t>
    <phoneticPr fontId="7" type="noConversion"/>
  </si>
  <si>
    <t>산학협력수익</t>
    <phoneticPr fontId="7" type="noConversion"/>
  </si>
  <si>
    <t>산학협력비</t>
    <phoneticPr fontId="7" type="noConversion"/>
  </si>
  <si>
    <t>산학협력연구비</t>
    <phoneticPr fontId="7" type="noConversion"/>
  </si>
  <si>
    <t>인건비</t>
    <phoneticPr fontId="7" type="noConversion"/>
  </si>
  <si>
    <t>교육운영수익</t>
    <phoneticPr fontId="7" type="noConversion"/>
  </si>
  <si>
    <t>교육운영비</t>
    <phoneticPr fontId="7" type="noConversion"/>
  </si>
  <si>
    <t>교육과정개발비</t>
    <phoneticPr fontId="7" type="noConversion"/>
  </si>
  <si>
    <t>설비자산사용료수익</t>
    <phoneticPr fontId="7" type="noConversion"/>
  </si>
  <si>
    <t>장학금</t>
    <phoneticPr fontId="7" type="noConversion"/>
  </si>
  <si>
    <t>실험실습비</t>
    <phoneticPr fontId="7" type="noConversion"/>
  </si>
  <si>
    <t>기타산학협력수익</t>
    <phoneticPr fontId="7" type="noConversion"/>
  </si>
  <si>
    <t>기타교육운영비</t>
    <phoneticPr fontId="7" type="noConversion"/>
  </si>
  <si>
    <t>학교시설사용료</t>
    <phoneticPr fontId="7" type="noConversion"/>
  </si>
  <si>
    <t>산학협력보상금</t>
    <phoneticPr fontId="7" type="noConversion"/>
  </si>
  <si>
    <t>기타산학협력비</t>
    <phoneticPr fontId="7" type="noConversion"/>
  </si>
  <si>
    <t>연구비</t>
    <phoneticPr fontId="7" type="noConversion"/>
  </si>
  <si>
    <t>전입및기부금수익</t>
    <phoneticPr fontId="7" type="noConversion"/>
  </si>
  <si>
    <t>일반관리비</t>
    <phoneticPr fontId="7" type="noConversion"/>
  </si>
  <si>
    <t>전입금수익</t>
    <phoneticPr fontId="7" type="noConversion"/>
  </si>
  <si>
    <t>학교법인전입금</t>
    <phoneticPr fontId="7" type="noConversion"/>
  </si>
  <si>
    <t>학교회계전입금</t>
    <phoneticPr fontId="7" type="noConversion"/>
  </si>
  <si>
    <t>학교기업전입금</t>
    <phoneticPr fontId="7" type="noConversion"/>
  </si>
  <si>
    <t>기타전입금</t>
    <phoneticPr fontId="7" type="noConversion"/>
  </si>
  <si>
    <t>기부금수익</t>
    <phoneticPr fontId="7" type="noConversion"/>
  </si>
  <si>
    <t>일반기부금</t>
    <phoneticPr fontId="7" type="noConversion"/>
  </si>
  <si>
    <t>지정기부금</t>
    <phoneticPr fontId="7" type="noConversion"/>
  </si>
  <si>
    <t>운영외수익</t>
    <phoneticPr fontId="7" type="noConversion"/>
  </si>
  <si>
    <t>운영외비용</t>
    <phoneticPr fontId="7" type="noConversion"/>
  </si>
  <si>
    <t>계정과목</t>
    <phoneticPr fontId="7" type="noConversion"/>
  </si>
  <si>
    <t>자    산</t>
    <phoneticPr fontId="7" type="noConversion"/>
  </si>
  <si>
    <t>부채와기본금</t>
    <phoneticPr fontId="7" type="noConversion"/>
  </si>
  <si>
    <t>관</t>
    <phoneticPr fontId="7" type="noConversion"/>
  </si>
  <si>
    <t>항</t>
    <phoneticPr fontId="7" type="noConversion"/>
  </si>
  <si>
    <t>목</t>
    <phoneticPr fontId="7" type="noConversion"/>
  </si>
  <si>
    <t>증감액</t>
    <phoneticPr fontId="7" type="noConversion"/>
  </si>
  <si>
    <t>유동자산</t>
    <phoneticPr fontId="7" type="noConversion"/>
  </si>
  <si>
    <t>자산총계</t>
    <phoneticPr fontId="7" type="noConversion"/>
  </si>
  <si>
    <t>부채와기본금총계</t>
    <phoneticPr fontId="7" type="noConversion"/>
  </si>
  <si>
    <t>자  산</t>
    <phoneticPr fontId="7" type="noConversion"/>
  </si>
  <si>
    <t>유동부채</t>
    <phoneticPr fontId="7" type="noConversion"/>
  </si>
  <si>
    <t>당좌자산</t>
    <phoneticPr fontId="7" type="noConversion"/>
  </si>
  <si>
    <t>매입채무</t>
    <phoneticPr fontId="7" type="noConversion"/>
  </si>
  <si>
    <t>미지급금</t>
    <phoneticPr fontId="7" type="noConversion"/>
  </si>
  <si>
    <t>단기금융상품</t>
    <phoneticPr fontId="7" type="noConversion"/>
  </si>
  <si>
    <t>선수금</t>
    <phoneticPr fontId="7" type="noConversion"/>
  </si>
  <si>
    <t>예수금</t>
    <phoneticPr fontId="7" type="noConversion"/>
  </si>
  <si>
    <t>매출채권</t>
    <phoneticPr fontId="7" type="noConversion"/>
  </si>
  <si>
    <t>제세예수금</t>
    <phoneticPr fontId="7" type="noConversion"/>
  </si>
  <si>
    <t xml:space="preserve">  (대손충당금)</t>
    <phoneticPr fontId="7" type="noConversion"/>
  </si>
  <si>
    <t>부가세예수금</t>
    <phoneticPr fontId="7" type="noConversion"/>
  </si>
  <si>
    <t>미수금</t>
    <phoneticPr fontId="7" type="noConversion"/>
  </si>
  <si>
    <t>미지급비용</t>
    <phoneticPr fontId="7" type="noConversion"/>
  </si>
  <si>
    <t>선수수익</t>
    <phoneticPr fontId="7" type="noConversion"/>
  </si>
  <si>
    <t>미수수익</t>
    <phoneticPr fontId="7" type="noConversion"/>
  </si>
  <si>
    <t>선급금</t>
    <phoneticPr fontId="7" type="noConversion"/>
  </si>
  <si>
    <t>선급비용</t>
    <phoneticPr fontId="7" type="noConversion"/>
  </si>
  <si>
    <t>선급법인세</t>
    <phoneticPr fontId="7" type="noConversion"/>
  </si>
  <si>
    <t>임대보증금</t>
    <phoneticPr fontId="7" type="noConversion"/>
  </si>
  <si>
    <t>부가세대급금</t>
    <phoneticPr fontId="7" type="noConversion"/>
  </si>
  <si>
    <t>기타당좌자산</t>
    <phoneticPr fontId="7" type="noConversion"/>
  </si>
  <si>
    <t>재고자산</t>
    <phoneticPr fontId="7" type="noConversion"/>
  </si>
  <si>
    <t>기본금</t>
    <phoneticPr fontId="7" type="noConversion"/>
  </si>
  <si>
    <t>투자자산</t>
    <phoneticPr fontId="7" type="noConversion"/>
  </si>
  <si>
    <t>출연기본금</t>
    <phoneticPr fontId="7" type="noConversion"/>
  </si>
  <si>
    <t>장기금융상품</t>
    <phoneticPr fontId="7" type="noConversion"/>
  </si>
  <si>
    <t>출자금</t>
    <phoneticPr fontId="7" type="noConversion"/>
  </si>
  <si>
    <t>적립금</t>
    <phoneticPr fontId="7" type="noConversion"/>
  </si>
  <si>
    <t>연구적립금</t>
    <phoneticPr fontId="7" type="noConversion"/>
  </si>
  <si>
    <t>건축적립금</t>
    <phoneticPr fontId="7" type="noConversion"/>
  </si>
  <si>
    <t>장학적립금</t>
    <phoneticPr fontId="7" type="noConversion"/>
  </si>
  <si>
    <t>기타적립금</t>
    <phoneticPr fontId="7" type="noConversion"/>
  </si>
  <si>
    <t>기타투자자산</t>
    <phoneticPr fontId="7" type="noConversion"/>
  </si>
  <si>
    <t>유형자산</t>
    <phoneticPr fontId="7" type="noConversion"/>
  </si>
  <si>
    <t>토지</t>
    <phoneticPr fontId="7" type="noConversion"/>
  </si>
  <si>
    <t>건물</t>
    <phoneticPr fontId="7" type="noConversion"/>
  </si>
  <si>
    <t xml:space="preserve">  (감가상각누계액)</t>
    <phoneticPr fontId="7" type="noConversion"/>
  </si>
  <si>
    <t>당기운영차손익</t>
    <phoneticPr fontId="7" type="noConversion"/>
  </si>
  <si>
    <t>구축물</t>
    <phoneticPr fontId="7" type="noConversion"/>
  </si>
  <si>
    <t>기계기구</t>
    <phoneticPr fontId="7" type="noConversion"/>
  </si>
  <si>
    <t>집기비품</t>
    <phoneticPr fontId="7" type="noConversion"/>
  </si>
  <si>
    <t>차량운반구</t>
    <phoneticPr fontId="7" type="noConversion"/>
  </si>
  <si>
    <t>건설중인자산</t>
    <phoneticPr fontId="7" type="noConversion"/>
  </si>
  <si>
    <t>기타유형자산</t>
    <phoneticPr fontId="7" type="noConversion"/>
  </si>
  <si>
    <t>무형자산</t>
    <phoneticPr fontId="7" type="noConversion"/>
  </si>
  <si>
    <t>개발비</t>
    <phoneticPr fontId="7" type="noConversion"/>
  </si>
  <si>
    <t>기타무형자산</t>
    <phoneticPr fontId="7" type="noConversion"/>
  </si>
  <si>
    <t>자 산 총 계</t>
    <phoneticPr fontId="7" type="noConversion"/>
  </si>
  <si>
    <t>수    익</t>
    <phoneticPr fontId="7" type="noConversion"/>
  </si>
  <si>
    <t>비    용</t>
    <phoneticPr fontId="7" type="noConversion"/>
  </si>
  <si>
    <t>수  익  총  계</t>
    <phoneticPr fontId="7" type="noConversion"/>
  </si>
  <si>
    <t>비  용  총  계</t>
    <phoneticPr fontId="7" type="noConversion"/>
  </si>
  <si>
    <t>운영수익</t>
    <phoneticPr fontId="7" type="noConversion"/>
  </si>
  <si>
    <t>운영비용</t>
    <phoneticPr fontId="7" type="noConversion"/>
  </si>
  <si>
    <t>현물기부금</t>
    <phoneticPr fontId="7" type="noConversion"/>
  </si>
  <si>
    <t>운영외수익</t>
    <phoneticPr fontId="7" type="noConversion"/>
  </si>
  <si>
    <t>운영외비용</t>
    <phoneticPr fontId="7" type="noConversion"/>
  </si>
  <si>
    <t>이자수익</t>
    <phoneticPr fontId="7" type="noConversion"/>
  </si>
  <si>
    <t>유가증권처분손실</t>
    <phoneticPr fontId="7" type="noConversion"/>
  </si>
  <si>
    <t>배당금수익</t>
    <phoneticPr fontId="7" type="noConversion"/>
  </si>
  <si>
    <t>유가증권평가손실</t>
    <phoneticPr fontId="7" type="noConversion"/>
  </si>
  <si>
    <t>외환차손</t>
    <phoneticPr fontId="7" type="noConversion"/>
  </si>
  <si>
    <t>유가증권평가이익</t>
    <phoneticPr fontId="7" type="noConversion"/>
  </si>
  <si>
    <t>외화환산손실</t>
    <phoneticPr fontId="7" type="noConversion"/>
  </si>
  <si>
    <t>유가증권처분이익</t>
    <phoneticPr fontId="7" type="noConversion"/>
  </si>
  <si>
    <t>유형자산처분손실</t>
    <phoneticPr fontId="7" type="noConversion"/>
  </si>
  <si>
    <t>외환차익</t>
    <phoneticPr fontId="7" type="noConversion"/>
  </si>
  <si>
    <t>외화환산이익</t>
    <phoneticPr fontId="7" type="noConversion"/>
  </si>
  <si>
    <t>전기오류수정손실</t>
    <phoneticPr fontId="7" type="noConversion"/>
  </si>
  <si>
    <t>유형자산처분이익</t>
    <phoneticPr fontId="7" type="noConversion"/>
  </si>
  <si>
    <t>기타운영외비용</t>
    <phoneticPr fontId="7" type="noConversion"/>
  </si>
  <si>
    <t>대손충당금환입</t>
    <phoneticPr fontId="7" type="noConversion"/>
  </si>
  <si>
    <t>당기운영차손익</t>
    <phoneticPr fontId="7" type="noConversion"/>
  </si>
  <si>
    <t>전기오류수정이익</t>
    <phoneticPr fontId="7" type="noConversion"/>
  </si>
  <si>
    <t>당기운영차손익</t>
  </si>
  <si>
    <t>기타운영외수익</t>
    <phoneticPr fontId="7" type="noConversion"/>
  </si>
  <si>
    <t>운영수익 총계</t>
    <phoneticPr fontId="7" type="noConversion"/>
  </si>
  <si>
    <t>비 용 총 계</t>
    <phoneticPr fontId="7" type="noConversion"/>
  </si>
  <si>
    <t>(단위 : 원)</t>
    <phoneticPr fontId="7" type="noConversion"/>
  </si>
  <si>
    <t>(단위 : 원)</t>
    <phoneticPr fontId="7" type="noConversion"/>
  </si>
  <si>
    <t>현금및현금성자산</t>
    <phoneticPr fontId="7" type="noConversion"/>
  </si>
  <si>
    <t>단기매매금융자산</t>
    <phoneticPr fontId="7" type="noConversion"/>
  </si>
  <si>
    <t>비유동자산</t>
    <phoneticPr fontId="7" type="noConversion"/>
  </si>
  <si>
    <t>장기투자금융자산</t>
    <phoneticPr fontId="7" type="noConversion"/>
  </si>
  <si>
    <t>기타비유동자산</t>
    <phoneticPr fontId="7" type="noConversion"/>
  </si>
  <si>
    <t>연구기금</t>
    <phoneticPr fontId="7" type="noConversion"/>
  </si>
  <si>
    <t>건축기금</t>
    <phoneticPr fontId="7" type="noConversion"/>
  </si>
  <si>
    <t>장학기금</t>
    <phoneticPr fontId="7" type="noConversion"/>
  </si>
  <si>
    <t>기타기금</t>
    <phoneticPr fontId="7" type="noConversion"/>
  </si>
  <si>
    <t>보증금</t>
    <phoneticPr fontId="7" type="noConversion"/>
  </si>
  <si>
    <t>부  채</t>
    <phoneticPr fontId="7" type="noConversion"/>
  </si>
  <si>
    <t>비유동부채</t>
    <phoneticPr fontId="7" type="noConversion"/>
  </si>
  <si>
    <t>고유목적사업준비금</t>
    <phoneticPr fontId="7" type="noConversion"/>
  </si>
  <si>
    <t>기타비유동부채</t>
    <phoneticPr fontId="7" type="noConversion"/>
  </si>
  <si>
    <t>임대료수익</t>
    <phoneticPr fontId="7" type="noConversion"/>
  </si>
  <si>
    <t>지원금수익</t>
    <phoneticPr fontId="7" type="noConversion"/>
  </si>
  <si>
    <t>고유목적사업준비금환입액</t>
    <phoneticPr fontId="7" type="noConversion"/>
  </si>
  <si>
    <t>지원금사업비</t>
    <phoneticPr fontId="7" type="noConversion"/>
  </si>
  <si>
    <t>지원금수익</t>
    <phoneticPr fontId="7" type="noConversion"/>
  </si>
  <si>
    <t>연구수익</t>
    <phoneticPr fontId="7" type="noConversion"/>
  </si>
  <si>
    <t>정부연구수익</t>
    <phoneticPr fontId="7" type="noConversion"/>
  </si>
  <si>
    <t>산업체연구수익</t>
    <phoneticPr fontId="7" type="noConversion"/>
  </si>
  <si>
    <t>지식재산권수익</t>
    <phoneticPr fontId="7" type="noConversion"/>
  </si>
  <si>
    <t>지식식재산권실시수익</t>
    <phoneticPr fontId="7" type="noConversion"/>
  </si>
  <si>
    <t>지식재산권양도수익</t>
    <phoneticPr fontId="7" type="noConversion"/>
  </si>
  <si>
    <t>교육운영수익</t>
    <phoneticPr fontId="7" type="noConversion"/>
  </si>
  <si>
    <t>기타지원금수익</t>
    <phoneticPr fontId="7" type="noConversion"/>
  </si>
  <si>
    <t>간접비수익</t>
    <phoneticPr fontId="7" type="noConversion"/>
  </si>
  <si>
    <t>산학협력수익</t>
    <phoneticPr fontId="7" type="noConversion"/>
  </si>
  <si>
    <t>산학협력연구수익</t>
    <phoneticPr fontId="7" type="noConversion"/>
  </si>
  <si>
    <t>기타산학협력수익</t>
    <phoneticPr fontId="7" type="noConversion"/>
  </si>
  <si>
    <t>산학협력비</t>
    <phoneticPr fontId="7" type="noConversion"/>
  </si>
  <si>
    <t>학생인건비</t>
    <phoneticPr fontId="7" type="noConversion"/>
  </si>
  <si>
    <t>연구장비재료비</t>
    <phoneticPr fontId="7" type="noConversion"/>
  </si>
  <si>
    <t>연구활동비</t>
    <phoneticPr fontId="7" type="noConversion"/>
  </si>
  <si>
    <t>연구과제추진비</t>
    <phoneticPr fontId="7" type="noConversion"/>
  </si>
  <si>
    <t>연구수당</t>
    <phoneticPr fontId="7" type="noConversion"/>
  </si>
  <si>
    <t>위탁연구개발비</t>
    <phoneticPr fontId="7" type="noConversion"/>
  </si>
  <si>
    <t>지식재산권비용</t>
    <phoneticPr fontId="7" type="noConversion"/>
  </si>
  <si>
    <t>지식재산권실시양도비</t>
    <phoneticPr fontId="7" type="noConversion"/>
  </si>
  <si>
    <t>기타지원금사업비</t>
    <phoneticPr fontId="7" type="noConversion"/>
  </si>
  <si>
    <t>간접비사업비</t>
    <phoneticPr fontId="7" type="noConversion"/>
  </si>
  <si>
    <t>인력지원비</t>
    <phoneticPr fontId="7" type="noConversion"/>
  </si>
  <si>
    <t>연구개발능률성과급</t>
    <phoneticPr fontId="7" type="noConversion"/>
  </si>
  <si>
    <t>연구지원비</t>
    <phoneticPr fontId="7" type="noConversion"/>
  </si>
  <si>
    <t>기관공통지원경비</t>
    <phoneticPr fontId="7" type="noConversion"/>
  </si>
  <si>
    <t>사업단또는연구단운영비</t>
    <phoneticPr fontId="7" type="noConversion"/>
  </si>
  <si>
    <t>연구실안전관리비</t>
    <phoneticPr fontId="7" type="noConversion"/>
  </si>
  <si>
    <t>연구보안관리비</t>
    <phoneticPr fontId="7" type="noConversion"/>
  </si>
  <si>
    <t>연구윤리활동비</t>
    <phoneticPr fontId="7" type="noConversion"/>
  </si>
  <si>
    <t>연구개발준비금</t>
    <phoneticPr fontId="7" type="noConversion"/>
  </si>
  <si>
    <t>대학연구활동지원금</t>
    <phoneticPr fontId="7" type="noConversion"/>
  </si>
  <si>
    <t>대학기반시설및장비운영비</t>
    <phoneticPr fontId="7" type="noConversion"/>
  </si>
  <si>
    <t>성과활용지원비</t>
    <phoneticPr fontId="7" type="noConversion"/>
  </si>
  <si>
    <t>과학문화활동비</t>
    <phoneticPr fontId="7" type="noConversion"/>
  </si>
  <si>
    <t>지식재산권출원등록비</t>
    <phoneticPr fontId="7" type="noConversion"/>
  </si>
  <si>
    <t>기타지원비</t>
    <phoneticPr fontId="7" type="noConversion"/>
  </si>
  <si>
    <t>인건비</t>
    <phoneticPr fontId="7" type="noConversion"/>
  </si>
  <si>
    <t>감가상각비</t>
    <phoneticPr fontId="7" type="noConversion"/>
  </si>
  <si>
    <t>무형자산상각비</t>
    <phoneticPr fontId="7" type="noConversion"/>
  </si>
  <si>
    <t>대손상각비</t>
    <phoneticPr fontId="7" type="noConversion"/>
  </si>
  <si>
    <t>일반제경비</t>
    <phoneticPr fontId="7" type="noConversion"/>
  </si>
  <si>
    <t>고유목적사업준비금전입액</t>
    <phoneticPr fontId="7" type="noConversion"/>
  </si>
  <si>
    <t>학교회계전출금</t>
    <phoneticPr fontId="7" type="noConversion"/>
  </si>
  <si>
    <t>2013회계연도(당기)</t>
    <phoneticPr fontId="7" type="noConversion"/>
  </si>
  <si>
    <t>2012회계연도(전기)</t>
    <phoneticPr fontId="7" type="noConversion"/>
  </si>
  <si>
    <t>재고자산</t>
    <phoneticPr fontId="7" type="noConversion"/>
  </si>
  <si>
    <t>지식재산권</t>
    <phoneticPr fontId="7" type="noConversion"/>
  </si>
  <si>
    <t>퇴직급여충당부채</t>
    <phoneticPr fontId="7" type="noConversion"/>
  </si>
  <si>
    <t>기타유동부채</t>
    <phoneticPr fontId="7" type="noConversion"/>
  </si>
  <si>
    <t xml:space="preserve">  (퇴직연금운용자산)</t>
    <phoneticPr fontId="7" type="noConversion"/>
  </si>
  <si>
    <t>고유목적사업준비금</t>
    <phoneticPr fontId="7" type="noConversion"/>
  </si>
  <si>
    <t>운영차익</t>
    <phoneticPr fontId="7" type="noConversion"/>
  </si>
  <si>
    <t>처분전운영차익</t>
    <phoneticPr fontId="7" type="noConversion"/>
  </si>
  <si>
    <t>전기이월운영차익</t>
    <phoneticPr fontId="7" type="noConversion"/>
  </si>
  <si>
    <t>당기운영차익</t>
    <phoneticPr fontId="7" type="noConversion"/>
  </si>
  <si>
    <t>유동부채</t>
    <phoneticPr fontId="7" type="noConversion"/>
  </si>
  <si>
    <t>비유동부채</t>
    <phoneticPr fontId="7" type="noConversion"/>
  </si>
  <si>
    <t>기본금</t>
    <phoneticPr fontId="7" type="noConversion"/>
  </si>
  <si>
    <t>(단위 : 원)</t>
    <phoneticPr fontId="7" type="noConversion"/>
  </si>
  <si>
    <t>계정과목</t>
    <phoneticPr fontId="7" type="noConversion"/>
  </si>
  <si>
    <t>자  금  수  입</t>
    <phoneticPr fontId="7" type="noConversion"/>
  </si>
  <si>
    <t>목</t>
    <phoneticPr fontId="7" type="noConversion"/>
  </si>
  <si>
    <t>세목</t>
    <phoneticPr fontId="7" type="noConversion"/>
  </si>
  <si>
    <t>현금유입액</t>
    <phoneticPr fontId="7" type="noConversion"/>
  </si>
  <si>
    <t>현금유출액</t>
    <phoneticPr fontId="7" type="noConversion"/>
  </si>
  <si>
    <t>현금의증감</t>
    <phoneticPr fontId="7" type="noConversion"/>
  </si>
  <si>
    <t>기초의현금</t>
    <phoneticPr fontId="7" type="noConversion"/>
  </si>
  <si>
    <t>기말의현금</t>
    <phoneticPr fontId="7" type="noConversion"/>
  </si>
  <si>
    <t>운영활동으로인한현금유입액</t>
    <phoneticPr fontId="7" type="noConversion"/>
  </si>
  <si>
    <t>산학협력수익현금유입액</t>
    <phoneticPr fontId="7" type="noConversion"/>
  </si>
  <si>
    <t>지식재산권실시수익</t>
    <phoneticPr fontId="7" type="noConversion"/>
  </si>
  <si>
    <t>설비자산사용료수익</t>
    <phoneticPr fontId="7" type="noConversion"/>
  </si>
  <si>
    <t>지원금수익현금유입액</t>
    <phoneticPr fontId="7" type="noConversion"/>
  </si>
  <si>
    <t>간접비수익현금유입액</t>
    <phoneticPr fontId="7" type="noConversion"/>
  </si>
  <si>
    <t>전입및기부금수익현금유입액</t>
    <phoneticPr fontId="7" type="noConversion"/>
  </si>
  <si>
    <t>전입금수익</t>
    <phoneticPr fontId="7" type="noConversion"/>
  </si>
  <si>
    <t>학교법인전입금</t>
    <phoneticPr fontId="7" type="noConversion"/>
  </si>
  <si>
    <t>학교기업전입금</t>
    <phoneticPr fontId="7" type="noConversion"/>
  </si>
  <si>
    <t>기타전입금</t>
    <phoneticPr fontId="7" type="noConversion"/>
  </si>
  <si>
    <t>기부금수익</t>
    <phoneticPr fontId="7" type="noConversion"/>
  </si>
  <si>
    <t>일반기부금</t>
    <phoneticPr fontId="7" type="noConversion"/>
  </si>
  <si>
    <t>지정기부금</t>
    <phoneticPr fontId="7" type="noConversion"/>
  </si>
  <si>
    <t>운영외수익현금유입액</t>
    <phoneticPr fontId="7" type="noConversion"/>
  </si>
  <si>
    <t>이자수익</t>
    <phoneticPr fontId="7" type="noConversion"/>
  </si>
  <si>
    <t>투자활동으로인한현금유입액</t>
    <phoneticPr fontId="7" type="noConversion"/>
  </si>
  <si>
    <t>투자자산수입</t>
    <phoneticPr fontId="7" type="noConversion"/>
  </si>
  <si>
    <t>장기금융상품인출</t>
    <phoneticPr fontId="7" type="noConversion"/>
  </si>
  <si>
    <t>장기투자금융자산매각대</t>
    <phoneticPr fontId="7" type="noConversion"/>
  </si>
  <si>
    <t>출자금회수</t>
    <phoneticPr fontId="7" type="noConversion"/>
  </si>
  <si>
    <t>기타투자자산수입</t>
    <phoneticPr fontId="7" type="noConversion"/>
  </si>
  <si>
    <t>유형자산매각대</t>
    <phoneticPr fontId="7" type="noConversion"/>
  </si>
  <si>
    <t>토지매각대</t>
    <phoneticPr fontId="7" type="noConversion"/>
  </si>
  <si>
    <t>건물매각대</t>
    <phoneticPr fontId="7" type="noConversion"/>
  </si>
  <si>
    <t>구축물매각대</t>
    <phoneticPr fontId="7" type="noConversion"/>
  </si>
  <si>
    <t>기계기구매각대</t>
    <phoneticPr fontId="7" type="noConversion"/>
  </si>
  <si>
    <t>집기비품매각대</t>
    <phoneticPr fontId="7" type="noConversion"/>
  </si>
  <si>
    <t>차량운반구매각대</t>
    <phoneticPr fontId="7" type="noConversion"/>
  </si>
  <si>
    <t>기타유형자산매각대</t>
    <phoneticPr fontId="7" type="noConversion"/>
  </si>
  <si>
    <t>무형자산매각대</t>
    <phoneticPr fontId="7" type="noConversion"/>
  </si>
  <si>
    <t>지식재산권매각대</t>
    <phoneticPr fontId="7" type="noConversion"/>
  </si>
  <si>
    <t>개발비매각대</t>
    <phoneticPr fontId="7" type="noConversion"/>
  </si>
  <si>
    <t>기타무형자산매각대</t>
    <phoneticPr fontId="7" type="noConversion"/>
  </si>
  <si>
    <t>기타비유동자산수입</t>
    <phoneticPr fontId="7" type="noConversion"/>
  </si>
  <si>
    <t>연구기금인출수입</t>
    <phoneticPr fontId="7" type="noConversion"/>
  </si>
  <si>
    <t>건축기금인출수입</t>
    <phoneticPr fontId="7" type="noConversion"/>
  </si>
  <si>
    <t>장학기금인출수입</t>
    <phoneticPr fontId="7" type="noConversion"/>
  </si>
  <si>
    <t>기타기금인출수입</t>
    <phoneticPr fontId="7" type="noConversion"/>
  </si>
  <si>
    <t>보증금수입</t>
    <phoneticPr fontId="7" type="noConversion"/>
  </si>
  <si>
    <t>재무활동으로인한현금유입액</t>
    <phoneticPr fontId="7" type="noConversion"/>
  </si>
  <si>
    <t>부채의차입</t>
    <phoneticPr fontId="7" type="noConversion"/>
  </si>
  <si>
    <t>임대보증금증가</t>
    <phoneticPr fontId="7" type="noConversion"/>
  </si>
  <si>
    <t>기타비유동부채증가</t>
    <phoneticPr fontId="7" type="noConversion"/>
  </si>
  <si>
    <t>기본금조달</t>
    <phoneticPr fontId="7" type="noConversion"/>
  </si>
  <si>
    <t>출연기본금증가</t>
    <phoneticPr fontId="7" type="noConversion"/>
  </si>
  <si>
    <t>운영활동으로인한현금유출액</t>
    <phoneticPr fontId="7" type="noConversion"/>
  </si>
  <si>
    <t>산학협력비현금유출액</t>
    <phoneticPr fontId="7" type="noConversion"/>
  </si>
  <si>
    <t>산학협력연구비</t>
    <phoneticPr fontId="7" type="noConversion"/>
  </si>
  <si>
    <t>위탁연구개발비</t>
    <phoneticPr fontId="7" type="noConversion"/>
  </si>
  <si>
    <t>교육운영비</t>
    <phoneticPr fontId="7" type="noConversion"/>
  </si>
  <si>
    <t>교육과정개발비</t>
    <phoneticPr fontId="7" type="noConversion"/>
  </si>
  <si>
    <t>장학금</t>
    <phoneticPr fontId="7" type="noConversion"/>
  </si>
  <si>
    <t>실험실습비</t>
    <phoneticPr fontId="7" type="noConversion"/>
  </si>
  <si>
    <t>기타산학협력비</t>
    <phoneticPr fontId="7" type="noConversion"/>
  </si>
  <si>
    <t>연구개발준비금</t>
    <phoneticPr fontId="7" type="noConversion"/>
  </si>
  <si>
    <t>대학연구활동지원금</t>
    <phoneticPr fontId="7" type="noConversion"/>
  </si>
  <si>
    <t>대학기반시설및장비운영비</t>
    <phoneticPr fontId="7" type="noConversion"/>
  </si>
  <si>
    <t>성과활용지원비</t>
    <phoneticPr fontId="7" type="noConversion"/>
  </si>
  <si>
    <t>기타지원비</t>
    <phoneticPr fontId="7" type="noConversion"/>
  </si>
  <si>
    <t>일반관리비</t>
    <phoneticPr fontId="7" type="noConversion"/>
  </si>
  <si>
    <t>학교회계전출금</t>
    <phoneticPr fontId="7" type="noConversion"/>
  </si>
  <si>
    <t>투자활동으로인한현금유출액</t>
    <phoneticPr fontId="7" type="noConversion"/>
  </si>
  <si>
    <t>투자자산지출</t>
    <phoneticPr fontId="7" type="noConversion"/>
  </si>
  <si>
    <t>장기금융상품증가</t>
    <phoneticPr fontId="7" type="noConversion"/>
  </si>
  <si>
    <t>장기투자금융자산취득지출</t>
    <phoneticPr fontId="7" type="noConversion"/>
  </si>
  <si>
    <t>출자금투자지출</t>
    <phoneticPr fontId="7" type="noConversion"/>
  </si>
  <si>
    <t>기타투자자산투자지출</t>
    <phoneticPr fontId="7" type="noConversion"/>
  </si>
  <si>
    <t>유형자산취득지출</t>
    <phoneticPr fontId="7" type="noConversion"/>
  </si>
  <si>
    <t>토지취득</t>
    <phoneticPr fontId="7" type="noConversion"/>
  </si>
  <si>
    <t>건물취득</t>
    <phoneticPr fontId="7" type="noConversion"/>
  </si>
  <si>
    <t>구축물취득</t>
    <phoneticPr fontId="7" type="noConversion"/>
  </si>
  <si>
    <t>기계기구취득</t>
    <phoneticPr fontId="7" type="noConversion"/>
  </si>
  <si>
    <t>집기비품취득</t>
    <phoneticPr fontId="7" type="noConversion"/>
  </si>
  <si>
    <t>차량운반구취득</t>
    <phoneticPr fontId="7" type="noConversion"/>
  </si>
  <si>
    <t>기타유형자산취득</t>
    <phoneticPr fontId="7" type="noConversion"/>
  </si>
  <si>
    <t>무형자산취득지출</t>
    <phoneticPr fontId="7" type="noConversion"/>
  </si>
  <si>
    <t>지식재산권취득</t>
    <phoneticPr fontId="7" type="noConversion"/>
  </si>
  <si>
    <t>개발비취득</t>
    <phoneticPr fontId="7" type="noConversion"/>
  </si>
  <si>
    <t>기타무형자산취득</t>
    <phoneticPr fontId="7" type="noConversion"/>
  </si>
  <si>
    <t>기타비유동자산지출</t>
    <phoneticPr fontId="7" type="noConversion"/>
  </si>
  <si>
    <t>연구기금적립지출</t>
    <phoneticPr fontId="7" type="noConversion"/>
  </si>
  <si>
    <t>건축기금적립지출</t>
    <phoneticPr fontId="7" type="noConversion"/>
  </si>
  <si>
    <t>장학기금적립지출</t>
    <phoneticPr fontId="7" type="noConversion"/>
  </si>
  <si>
    <t>기타기금적립지출</t>
    <phoneticPr fontId="7" type="noConversion"/>
  </si>
  <si>
    <t>보증금지출</t>
    <phoneticPr fontId="7" type="noConversion"/>
  </si>
  <si>
    <t>재무활동으로인한현금유출액</t>
    <phoneticPr fontId="7" type="noConversion"/>
  </si>
  <si>
    <t>부채의상환</t>
    <phoneticPr fontId="7" type="noConversion"/>
  </si>
  <si>
    <t>임대보증금감소</t>
    <phoneticPr fontId="7" type="noConversion"/>
  </si>
  <si>
    <t>기타비유동자산부채감소</t>
    <phoneticPr fontId="7" type="noConversion"/>
  </si>
  <si>
    <t>기본금반환</t>
    <phoneticPr fontId="7" type="noConversion"/>
  </si>
  <si>
    <t>출연기본금감소</t>
    <phoneticPr fontId="7" type="noConversion"/>
  </si>
  <si>
    <t>강원대학교산학협력단 2013년 결산서(합산)</t>
    <phoneticPr fontId="7" type="noConversion"/>
  </si>
  <si>
    <t>재무상태표</t>
    <phoneticPr fontId="7" type="noConversion"/>
  </si>
  <si>
    <t>운영계산서</t>
    <phoneticPr fontId="7" type="noConversion"/>
  </si>
  <si>
    <t>현금흐름표</t>
    <phoneticPr fontId="7" type="noConversion"/>
  </si>
  <si>
    <t>지원금수익</t>
    <phoneticPr fontId="7" type="noConversion"/>
  </si>
  <si>
    <t>지원금사업비현금유출액</t>
    <phoneticPr fontId="7" type="noConversion"/>
  </si>
  <si>
    <t>일반관리비현금유출액</t>
    <phoneticPr fontId="7" type="noConversion"/>
  </si>
  <si>
    <t>간접비사업비현금유출액</t>
    <phoneticPr fontId="7" type="noConversion"/>
  </si>
  <si>
    <t>운영외비용비현금유출액</t>
    <phoneticPr fontId="7" type="noConversion"/>
  </si>
  <si>
    <t>학교회계전출금현금유출액</t>
    <phoneticPr fontId="7" type="noConversion"/>
  </si>
  <si>
    <t>연구지원비</t>
    <phoneticPr fontId="7" type="noConversion"/>
  </si>
</sst>
</file>

<file path=xl/styles.xml><?xml version="1.0" encoding="utf-8"?>
<styleSheet xmlns="http://schemas.openxmlformats.org/spreadsheetml/2006/main">
  <numFmts count="4">
    <numFmt numFmtId="41" formatCode="_-* #,##0_-;\-* #,##0_-;_-* &quot;-&quot;_-;_-@_-"/>
    <numFmt numFmtId="176" formatCode="#,##0_);[Red]\(#,##0\)"/>
    <numFmt numFmtId="177" formatCode="#,##0_ ;[Red]\-#,##0\ "/>
    <numFmt numFmtId="178" formatCode="_(* #,##0_);_(* \(#,##0\);_(* &quot;-&quot;_);_(@_)"/>
  </numFmts>
  <fonts count="5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6"/>
      <name val="굴림"/>
      <family val="3"/>
      <charset val="129"/>
    </font>
    <font>
      <sz val="8"/>
      <name val="돋움"/>
      <family val="3"/>
      <charset val="129"/>
    </font>
    <font>
      <sz val="9"/>
      <name val="굴림"/>
      <family val="3"/>
      <charset val="129"/>
    </font>
    <font>
      <b/>
      <sz val="12"/>
      <name val="굴림"/>
      <family val="3"/>
      <charset val="129"/>
    </font>
    <font>
      <b/>
      <sz val="9"/>
      <name val="굴림"/>
      <family val="3"/>
      <charset val="129"/>
    </font>
    <font>
      <sz val="10"/>
      <name val="Arial"/>
      <family val="2"/>
    </font>
    <font>
      <sz val="11"/>
      <color indexed="8"/>
      <name val="한컴바탕"/>
      <family val="1"/>
      <charset val="129"/>
    </font>
    <font>
      <sz val="11"/>
      <color indexed="9"/>
      <name val="한컴바탕"/>
      <family val="1"/>
      <charset val="129"/>
    </font>
    <font>
      <sz val="11"/>
      <color indexed="10"/>
      <name val="한컴바탕"/>
      <family val="1"/>
      <charset val="129"/>
    </font>
    <font>
      <b/>
      <sz val="11"/>
      <color indexed="52"/>
      <name val="한컴바탕"/>
      <family val="1"/>
      <charset val="129"/>
    </font>
    <font>
      <sz val="11"/>
      <color indexed="20"/>
      <name val="한컴바탕"/>
      <family val="1"/>
      <charset val="129"/>
    </font>
    <font>
      <sz val="11"/>
      <color indexed="60"/>
      <name val="한컴바탕"/>
      <family val="1"/>
      <charset val="129"/>
    </font>
    <font>
      <i/>
      <sz val="11"/>
      <color indexed="23"/>
      <name val="한컴바탕"/>
      <family val="1"/>
      <charset val="129"/>
    </font>
    <font>
      <b/>
      <sz val="11"/>
      <color indexed="9"/>
      <name val="한컴바탕"/>
      <family val="1"/>
      <charset val="129"/>
    </font>
    <font>
      <sz val="10"/>
      <color indexed="8"/>
      <name val="Arial"/>
      <family val="2"/>
    </font>
    <font>
      <sz val="11"/>
      <color indexed="52"/>
      <name val="한컴바탕"/>
      <family val="1"/>
      <charset val="129"/>
    </font>
    <font>
      <b/>
      <sz val="11"/>
      <color indexed="8"/>
      <name val="한컴바탕"/>
      <family val="1"/>
      <charset val="129"/>
    </font>
    <font>
      <sz val="11"/>
      <color indexed="62"/>
      <name val="한컴바탕"/>
      <family val="1"/>
      <charset val="129"/>
    </font>
    <font>
      <b/>
      <sz val="18"/>
      <color indexed="56"/>
      <name val="한컴바탕"/>
      <family val="1"/>
      <charset val="129"/>
    </font>
    <font>
      <b/>
      <sz val="15"/>
      <color indexed="56"/>
      <name val="한컴바탕"/>
      <family val="1"/>
      <charset val="129"/>
    </font>
    <font>
      <b/>
      <sz val="13"/>
      <color indexed="56"/>
      <name val="한컴바탕"/>
      <family val="1"/>
      <charset val="129"/>
    </font>
    <font>
      <b/>
      <sz val="11"/>
      <color indexed="56"/>
      <name val="한컴바탕"/>
      <family val="1"/>
      <charset val="129"/>
    </font>
    <font>
      <sz val="11"/>
      <color indexed="17"/>
      <name val="한컴바탕"/>
      <family val="1"/>
      <charset val="129"/>
    </font>
    <font>
      <b/>
      <sz val="11"/>
      <color indexed="63"/>
      <name val="한컴바탕"/>
      <family val="1"/>
      <charset val="129"/>
    </font>
    <font>
      <sz val="11"/>
      <color theme="1"/>
      <name val="맑은 고딕"/>
      <family val="3"/>
      <charset val="129"/>
      <scheme val="minor"/>
    </font>
    <font>
      <sz val="9"/>
      <color indexed="8"/>
      <name val="굴림체"/>
      <family val="3"/>
      <charset val="129"/>
    </font>
    <font>
      <sz val="9"/>
      <name val="돋움"/>
      <family val="3"/>
      <charset val="129"/>
    </font>
    <font>
      <b/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b/>
      <i/>
      <sz val="10"/>
      <name val="Arial"/>
      <family val="2"/>
    </font>
    <font>
      <sz val="9"/>
      <color theme="1"/>
      <name val="굴림"/>
      <family val="3"/>
      <charset val="129"/>
    </font>
  </fonts>
  <fills count="6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3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229">
    <xf numFmtId="0" fontId="0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1" fillId="0" borderId="0"/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8" borderId="82" applyNumberFormat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5" fillId="4" borderId="83" applyNumberFormat="0" applyFont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29" borderId="84" applyNumberFormat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0" fontId="21" fillId="0" borderId="85" applyNumberFormat="0" applyFill="0" applyAlignment="0" applyProtection="0">
      <alignment vertical="center"/>
    </xf>
    <xf numFmtId="0" fontId="22" fillId="0" borderId="86" applyNumberFormat="0" applyFill="0" applyAlignment="0" applyProtection="0">
      <alignment vertical="center"/>
    </xf>
    <xf numFmtId="0" fontId="23" fillId="15" borderId="82" applyNumberFormat="0" applyAlignment="0" applyProtection="0">
      <alignment vertical="center"/>
    </xf>
    <xf numFmtId="0" fontId="25" fillId="0" borderId="87" applyNumberFormat="0" applyFill="0" applyAlignment="0" applyProtection="0">
      <alignment vertical="center"/>
    </xf>
    <xf numFmtId="0" fontId="26" fillId="0" borderId="88" applyNumberFormat="0" applyFill="0" applyAlignment="0" applyProtection="0">
      <alignment vertical="center"/>
    </xf>
    <xf numFmtId="0" fontId="27" fillId="0" borderId="89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9" fillId="28" borderId="90" applyNumberFormat="0" applyAlignment="0" applyProtection="0">
      <alignment vertical="center"/>
    </xf>
    <xf numFmtId="0" fontId="20" fillId="0" borderId="0"/>
    <xf numFmtId="0" fontId="30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31" fillId="0" borderId="0"/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50" borderId="0" applyNumberFormat="0" applyBorder="0" applyAlignment="0" applyProtection="0">
      <alignment vertical="center"/>
    </xf>
    <xf numFmtId="0" fontId="30" fillId="50" borderId="0" applyNumberFormat="0" applyBorder="0" applyAlignment="0" applyProtection="0">
      <alignment vertical="center"/>
    </xf>
    <xf numFmtId="0" fontId="30" fillId="50" borderId="0" applyNumberFormat="0" applyBorder="0" applyAlignment="0" applyProtection="0">
      <alignment vertical="center"/>
    </xf>
    <xf numFmtId="0" fontId="30" fillId="50" borderId="0" applyNumberFormat="0" applyBorder="0" applyAlignment="0" applyProtection="0">
      <alignment vertical="center"/>
    </xf>
    <xf numFmtId="0" fontId="30" fillId="50" borderId="0" applyNumberFormat="0" applyBorder="0" applyAlignment="0" applyProtection="0">
      <alignment vertical="center"/>
    </xf>
    <xf numFmtId="0" fontId="30" fillId="54" borderId="0" applyNumberFormat="0" applyBorder="0" applyAlignment="0" applyProtection="0">
      <alignment vertical="center"/>
    </xf>
    <xf numFmtId="0" fontId="30" fillId="54" borderId="0" applyNumberFormat="0" applyBorder="0" applyAlignment="0" applyProtection="0">
      <alignment vertical="center"/>
    </xf>
    <xf numFmtId="0" fontId="30" fillId="54" borderId="0" applyNumberFormat="0" applyBorder="0" applyAlignment="0" applyProtection="0">
      <alignment vertical="center"/>
    </xf>
    <xf numFmtId="0" fontId="30" fillId="54" borderId="0" applyNumberFormat="0" applyBorder="0" applyAlignment="0" applyProtection="0">
      <alignment vertical="center"/>
    </xf>
    <xf numFmtId="0" fontId="30" fillId="54" borderId="0" applyNumberFormat="0" applyBorder="0" applyAlignment="0" applyProtection="0">
      <alignment vertical="center"/>
    </xf>
    <xf numFmtId="0" fontId="30" fillId="58" borderId="0" applyNumberFormat="0" applyBorder="0" applyAlignment="0" applyProtection="0">
      <alignment vertical="center"/>
    </xf>
    <xf numFmtId="0" fontId="30" fillId="58" borderId="0" applyNumberFormat="0" applyBorder="0" applyAlignment="0" applyProtection="0">
      <alignment vertical="center"/>
    </xf>
    <xf numFmtId="0" fontId="30" fillId="58" borderId="0" applyNumberFormat="0" applyBorder="0" applyAlignment="0" applyProtection="0">
      <alignment vertical="center"/>
    </xf>
    <xf numFmtId="0" fontId="30" fillId="58" borderId="0" applyNumberFormat="0" applyBorder="0" applyAlignment="0" applyProtection="0">
      <alignment vertical="center"/>
    </xf>
    <xf numFmtId="0" fontId="30" fillId="58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51" borderId="0" applyNumberFormat="0" applyBorder="0" applyAlignment="0" applyProtection="0">
      <alignment vertical="center"/>
    </xf>
    <xf numFmtId="0" fontId="30" fillId="51" borderId="0" applyNumberFormat="0" applyBorder="0" applyAlignment="0" applyProtection="0">
      <alignment vertical="center"/>
    </xf>
    <xf numFmtId="0" fontId="30" fillId="51" borderId="0" applyNumberFormat="0" applyBorder="0" applyAlignment="0" applyProtection="0">
      <alignment vertical="center"/>
    </xf>
    <xf numFmtId="0" fontId="30" fillId="51" borderId="0" applyNumberFormat="0" applyBorder="0" applyAlignment="0" applyProtection="0">
      <alignment vertical="center"/>
    </xf>
    <xf numFmtId="0" fontId="30" fillId="51" borderId="0" applyNumberFormat="0" applyBorder="0" applyAlignment="0" applyProtection="0">
      <alignment vertical="center"/>
    </xf>
    <xf numFmtId="0" fontId="30" fillId="55" borderId="0" applyNumberFormat="0" applyBorder="0" applyAlignment="0" applyProtection="0">
      <alignment vertical="center"/>
    </xf>
    <xf numFmtId="0" fontId="30" fillId="55" borderId="0" applyNumberFormat="0" applyBorder="0" applyAlignment="0" applyProtection="0">
      <alignment vertical="center"/>
    </xf>
    <xf numFmtId="0" fontId="30" fillId="55" borderId="0" applyNumberFormat="0" applyBorder="0" applyAlignment="0" applyProtection="0">
      <alignment vertical="center"/>
    </xf>
    <xf numFmtId="0" fontId="30" fillId="55" borderId="0" applyNumberFormat="0" applyBorder="0" applyAlignment="0" applyProtection="0">
      <alignment vertical="center"/>
    </xf>
    <xf numFmtId="0" fontId="30" fillId="55" borderId="0" applyNumberFormat="0" applyBorder="0" applyAlignment="0" applyProtection="0">
      <alignment vertical="center"/>
    </xf>
    <xf numFmtId="0" fontId="30" fillId="59" borderId="0" applyNumberFormat="0" applyBorder="0" applyAlignment="0" applyProtection="0">
      <alignment vertical="center"/>
    </xf>
    <xf numFmtId="0" fontId="30" fillId="59" borderId="0" applyNumberFormat="0" applyBorder="0" applyAlignment="0" applyProtection="0">
      <alignment vertical="center"/>
    </xf>
    <xf numFmtId="0" fontId="30" fillId="59" borderId="0" applyNumberFormat="0" applyBorder="0" applyAlignment="0" applyProtection="0">
      <alignment vertical="center"/>
    </xf>
    <xf numFmtId="0" fontId="30" fillId="59" borderId="0" applyNumberFormat="0" applyBorder="0" applyAlignment="0" applyProtection="0">
      <alignment vertical="center"/>
    </xf>
    <xf numFmtId="0" fontId="30" fillId="59" borderId="0" applyNumberFormat="0" applyBorder="0" applyAlignment="0" applyProtection="0">
      <alignment vertical="center"/>
    </xf>
    <xf numFmtId="0" fontId="48" fillId="40" borderId="0" applyNumberFormat="0" applyBorder="0" applyAlignment="0" applyProtection="0">
      <alignment vertical="center"/>
    </xf>
    <xf numFmtId="0" fontId="48" fillId="40" borderId="0" applyNumberFormat="0" applyBorder="0" applyAlignment="0" applyProtection="0">
      <alignment vertical="center"/>
    </xf>
    <xf numFmtId="0" fontId="48" fillId="44" borderId="0" applyNumberFormat="0" applyBorder="0" applyAlignment="0" applyProtection="0">
      <alignment vertical="center"/>
    </xf>
    <xf numFmtId="0" fontId="48" fillId="44" borderId="0" applyNumberFormat="0" applyBorder="0" applyAlignment="0" applyProtection="0">
      <alignment vertical="center"/>
    </xf>
    <xf numFmtId="0" fontId="48" fillId="48" borderId="0" applyNumberFormat="0" applyBorder="0" applyAlignment="0" applyProtection="0">
      <alignment vertical="center"/>
    </xf>
    <xf numFmtId="0" fontId="48" fillId="48" borderId="0" applyNumberFormat="0" applyBorder="0" applyAlignment="0" applyProtection="0">
      <alignment vertical="center"/>
    </xf>
    <xf numFmtId="0" fontId="48" fillId="52" borderId="0" applyNumberFormat="0" applyBorder="0" applyAlignment="0" applyProtection="0">
      <alignment vertical="center"/>
    </xf>
    <xf numFmtId="0" fontId="48" fillId="52" borderId="0" applyNumberFormat="0" applyBorder="0" applyAlignment="0" applyProtection="0">
      <alignment vertical="center"/>
    </xf>
    <xf numFmtId="0" fontId="48" fillId="56" borderId="0" applyNumberFormat="0" applyBorder="0" applyAlignment="0" applyProtection="0">
      <alignment vertical="center"/>
    </xf>
    <xf numFmtId="0" fontId="48" fillId="56" borderId="0" applyNumberFormat="0" applyBorder="0" applyAlignment="0" applyProtection="0">
      <alignment vertical="center"/>
    </xf>
    <xf numFmtId="0" fontId="48" fillId="60" borderId="0" applyNumberFormat="0" applyBorder="0" applyAlignment="0" applyProtection="0">
      <alignment vertical="center"/>
    </xf>
    <xf numFmtId="0" fontId="48" fillId="60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41" borderId="0" applyNumberFormat="0" applyBorder="0" applyAlignment="0" applyProtection="0">
      <alignment vertical="center"/>
    </xf>
    <xf numFmtId="0" fontId="48" fillId="41" borderId="0" applyNumberFormat="0" applyBorder="0" applyAlignment="0" applyProtection="0">
      <alignment vertical="center"/>
    </xf>
    <xf numFmtId="0" fontId="48" fillId="45" borderId="0" applyNumberFormat="0" applyBorder="0" applyAlignment="0" applyProtection="0">
      <alignment vertical="center"/>
    </xf>
    <xf numFmtId="0" fontId="48" fillId="45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53" borderId="0" applyNumberFormat="0" applyBorder="0" applyAlignment="0" applyProtection="0">
      <alignment vertical="center"/>
    </xf>
    <xf numFmtId="0" fontId="48" fillId="53" borderId="0" applyNumberFormat="0" applyBorder="0" applyAlignment="0" applyProtection="0">
      <alignment vertical="center"/>
    </xf>
    <xf numFmtId="0" fontId="48" fillId="57" borderId="0" applyNumberFormat="0" applyBorder="0" applyAlignment="0" applyProtection="0">
      <alignment vertical="center"/>
    </xf>
    <xf numFmtId="0" fontId="48" fillId="57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2" fillId="34" borderId="94" applyNumberFormat="0" applyAlignment="0" applyProtection="0">
      <alignment vertical="center"/>
    </xf>
    <xf numFmtId="0" fontId="42" fillId="34" borderId="94" applyNumberFormat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0" fillId="36" borderId="98" applyNumberFormat="0" applyFont="0" applyAlignment="0" applyProtection="0">
      <alignment vertical="center"/>
    </xf>
    <xf numFmtId="0" fontId="30" fillId="36" borderId="98" applyNumberFormat="0" applyFont="0" applyAlignment="0" applyProtection="0">
      <alignment vertical="center"/>
    </xf>
    <xf numFmtId="0" fontId="30" fillId="36" borderId="98" applyNumberFormat="0" applyFont="0" applyAlignment="0" applyProtection="0">
      <alignment vertical="center"/>
    </xf>
    <xf numFmtId="0" fontId="30" fillId="36" borderId="98" applyNumberFormat="0" applyFont="0" applyAlignment="0" applyProtection="0">
      <alignment vertical="center"/>
    </xf>
    <xf numFmtId="0" fontId="30" fillId="36" borderId="98" applyNumberFormat="0" applyFont="0" applyAlignment="0" applyProtection="0">
      <alignment vertical="center"/>
    </xf>
    <xf numFmtId="0" fontId="30" fillId="36" borderId="98" applyNumberFormat="0" applyFont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4" fillId="35" borderId="97" applyNumberFormat="0" applyAlignment="0" applyProtection="0">
      <alignment vertical="center"/>
    </xf>
    <xf numFmtId="0" fontId="44" fillId="35" borderId="97" applyNumberFormat="0" applyAlignment="0" applyProtection="0">
      <alignment vertical="center"/>
    </xf>
    <xf numFmtId="41" fontId="31" fillId="0" borderId="0" applyFont="0" applyFill="0" applyBorder="0" applyAlignment="0" applyProtection="0"/>
    <xf numFmtId="41" fontId="30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/>
    <xf numFmtId="41" fontId="30" fillId="0" borderId="0" applyFont="0" applyFill="0" applyBorder="0" applyAlignment="0" applyProtection="0">
      <alignment vertical="center"/>
    </xf>
    <xf numFmtId="0" fontId="43" fillId="0" borderId="96" applyNumberFormat="0" applyFill="0" applyAlignment="0" applyProtection="0">
      <alignment vertical="center"/>
    </xf>
    <xf numFmtId="0" fontId="43" fillId="0" borderId="96" applyNumberFormat="0" applyFill="0" applyAlignment="0" applyProtection="0">
      <alignment vertical="center"/>
    </xf>
    <xf numFmtId="0" fontId="47" fillId="0" borderId="99" applyNumberFormat="0" applyFill="0" applyAlignment="0" applyProtection="0">
      <alignment vertical="center"/>
    </xf>
    <xf numFmtId="0" fontId="47" fillId="0" borderId="99" applyNumberFormat="0" applyFill="0" applyAlignment="0" applyProtection="0">
      <alignment vertical="center"/>
    </xf>
    <xf numFmtId="0" fontId="40" fillId="33" borderId="94" applyNumberFormat="0" applyAlignment="0" applyProtection="0">
      <alignment vertical="center"/>
    </xf>
    <xf numFmtId="0" fontId="40" fillId="33" borderId="94" applyNumberFormat="0" applyAlignment="0" applyProtection="0">
      <alignment vertical="center"/>
    </xf>
    <xf numFmtId="0" fontId="34" fillId="0" borderId="91" applyNumberFormat="0" applyFill="0" applyAlignment="0" applyProtection="0">
      <alignment vertical="center"/>
    </xf>
    <xf numFmtId="0" fontId="34" fillId="0" borderId="91" applyNumberFormat="0" applyFill="0" applyAlignment="0" applyProtection="0">
      <alignment vertical="center"/>
    </xf>
    <xf numFmtId="0" fontId="35" fillId="0" borderId="92" applyNumberFormat="0" applyFill="0" applyAlignment="0" applyProtection="0">
      <alignment vertical="center"/>
    </xf>
    <xf numFmtId="0" fontId="35" fillId="0" borderId="92" applyNumberFormat="0" applyFill="0" applyAlignment="0" applyProtection="0">
      <alignment vertical="center"/>
    </xf>
    <xf numFmtId="0" fontId="36" fillId="0" borderId="93" applyNumberFormat="0" applyFill="0" applyAlignment="0" applyProtection="0">
      <alignment vertical="center"/>
    </xf>
    <xf numFmtId="0" fontId="36" fillId="0" borderId="93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41" fillId="34" borderId="95" applyNumberFormat="0" applyAlignment="0" applyProtection="0">
      <alignment vertical="center"/>
    </xf>
    <xf numFmtId="0" fontId="41" fillId="34" borderId="95" applyNumberFormat="0" applyAlignment="0" applyProtection="0">
      <alignment vertical="center"/>
    </xf>
    <xf numFmtId="0" fontId="31" fillId="0" borderId="0"/>
    <xf numFmtId="0" fontId="31" fillId="0" borderId="0"/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0" borderId="0"/>
    <xf numFmtId="0" fontId="30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178" fontId="49" fillId="0" borderId="0" applyFont="0" applyFill="0" applyBorder="0" applyAlignment="0" applyProtection="0"/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408">
    <xf numFmtId="0" fontId="0" fillId="0" borderId="0" xfId="0">
      <alignment vertical="center"/>
    </xf>
    <xf numFmtId="41" fontId="8" fillId="0" borderId="0" xfId="1" applyFont="1" applyAlignment="1" applyProtection="1">
      <alignment horizontal="left" vertical="center"/>
      <protection hidden="1"/>
    </xf>
    <xf numFmtId="41" fontId="6" fillId="0" borderId="0" xfId="1" applyFont="1" applyAlignment="1" applyProtection="1">
      <alignment horizontal="left" vertical="center"/>
      <protection hidden="1"/>
    </xf>
    <xf numFmtId="41" fontId="8" fillId="0" borderId="0" xfId="1" applyFont="1" applyAlignment="1" applyProtection="1">
      <alignment horizontal="right" vertical="center"/>
      <protection hidden="1"/>
    </xf>
    <xf numFmtId="41" fontId="10" fillId="2" borderId="1" xfId="1" applyFont="1" applyFill="1" applyBorder="1" applyAlignment="1" applyProtection="1">
      <alignment horizontal="center" vertical="center"/>
      <protection hidden="1"/>
    </xf>
    <xf numFmtId="41" fontId="10" fillId="2" borderId="2" xfId="1" applyFont="1" applyFill="1" applyBorder="1" applyAlignment="1" applyProtection="1">
      <alignment horizontal="center" vertical="center"/>
      <protection hidden="1"/>
    </xf>
    <xf numFmtId="41" fontId="10" fillId="2" borderId="5" xfId="1" applyFont="1" applyFill="1" applyBorder="1" applyAlignment="1" applyProtection="1">
      <alignment horizontal="left" vertical="center"/>
      <protection hidden="1"/>
    </xf>
    <xf numFmtId="41" fontId="10" fillId="2" borderId="4" xfId="1" applyFont="1" applyFill="1" applyBorder="1" applyAlignment="1" applyProtection="1">
      <alignment horizontal="centerContinuous" vertical="center"/>
      <protection hidden="1"/>
    </xf>
    <xf numFmtId="41" fontId="10" fillId="2" borderId="4" xfId="1" applyFont="1" applyFill="1" applyBorder="1" applyAlignment="1" applyProtection="1">
      <alignment horizontal="left" vertical="center"/>
      <protection hidden="1"/>
    </xf>
    <xf numFmtId="41" fontId="8" fillId="0" borderId="4" xfId="1" applyFont="1" applyBorder="1" applyAlignment="1" applyProtection="1">
      <alignment horizontal="left" vertical="center"/>
      <protection hidden="1"/>
    </xf>
    <xf numFmtId="41" fontId="10" fillId="3" borderId="4" xfId="1" applyFont="1" applyFill="1" applyBorder="1" applyAlignment="1" applyProtection="1">
      <alignment horizontal="left" vertical="center"/>
      <protection hidden="1"/>
    </xf>
    <xf numFmtId="41" fontId="8" fillId="0" borderId="0" xfId="1" applyFont="1" applyBorder="1" applyAlignment="1" applyProtection="1">
      <alignment horizontal="left" vertical="center"/>
      <protection hidden="1"/>
    </xf>
    <xf numFmtId="41" fontId="8" fillId="0" borderId="7" xfId="1" applyFont="1" applyBorder="1" applyAlignment="1" applyProtection="1">
      <alignment horizontal="left" vertical="center"/>
      <protection hidden="1"/>
    </xf>
    <xf numFmtId="41" fontId="10" fillId="0" borderId="0" xfId="1" applyFont="1" applyAlignment="1" applyProtection="1">
      <alignment horizontal="left" vertical="center"/>
      <protection hidden="1"/>
    </xf>
    <xf numFmtId="41" fontId="8" fillId="0" borderId="8" xfId="1" applyFont="1" applyBorder="1" applyAlignment="1" applyProtection="1">
      <alignment horizontal="left" vertical="center"/>
      <protection hidden="1"/>
    </xf>
    <xf numFmtId="41" fontId="8" fillId="0" borderId="9" xfId="1" applyFont="1" applyBorder="1" applyAlignment="1" applyProtection="1">
      <alignment horizontal="left" vertical="center"/>
      <protection hidden="1"/>
    </xf>
    <xf numFmtId="41" fontId="8" fillId="0" borderId="10" xfId="1" applyFont="1" applyBorder="1" applyAlignment="1" applyProtection="1">
      <alignment horizontal="left" vertical="center"/>
      <protection hidden="1"/>
    </xf>
    <xf numFmtId="176" fontId="8" fillId="0" borderId="0" xfId="1" applyNumberFormat="1" applyFont="1" applyAlignment="1" applyProtection="1">
      <alignment horizontal="left" vertical="center"/>
      <protection hidden="1"/>
    </xf>
    <xf numFmtId="41" fontId="10" fillId="0" borderId="4" xfId="1" applyFont="1" applyFill="1" applyBorder="1" applyAlignment="1" applyProtection="1">
      <alignment horizontal="left" vertical="center"/>
      <protection hidden="1"/>
    </xf>
    <xf numFmtId="41" fontId="10" fillId="0" borderId="4" xfId="1" applyFont="1" applyFill="1" applyBorder="1" applyAlignment="1" applyProtection="1">
      <alignment horizontal="center" vertical="center"/>
      <protection hidden="1"/>
    </xf>
    <xf numFmtId="41" fontId="8" fillId="0" borderId="0" xfId="1" applyFont="1" applyFill="1" applyAlignment="1" applyProtection="1">
      <alignment horizontal="left" vertical="center"/>
      <protection hidden="1"/>
    </xf>
    <xf numFmtId="41" fontId="10" fillId="0" borderId="11" xfId="1" applyFont="1" applyFill="1" applyBorder="1" applyAlignment="1" applyProtection="1">
      <alignment horizontal="left" vertical="center"/>
      <protection hidden="1"/>
    </xf>
    <xf numFmtId="41" fontId="8" fillId="0" borderId="11" xfId="1" applyFont="1" applyBorder="1" applyAlignment="1" applyProtection="1">
      <alignment horizontal="left" vertical="center"/>
      <protection hidden="1"/>
    </xf>
    <xf numFmtId="177" fontId="10" fillId="2" borderId="14" xfId="1" applyNumberFormat="1" applyFont="1" applyFill="1" applyBorder="1" applyAlignment="1" applyProtection="1">
      <alignment horizontal="right" vertical="center"/>
      <protection hidden="1"/>
    </xf>
    <xf numFmtId="177" fontId="10" fillId="2" borderId="2" xfId="1" applyNumberFormat="1" applyFont="1" applyFill="1" applyBorder="1" applyAlignment="1" applyProtection="1">
      <alignment horizontal="right" vertical="center"/>
      <protection hidden="1"/>
    </xf>
    <xf numFmtId="177" fontId="10" fillId="3" borderId="2" xfId="1" applyNumberFormat="1" applyFont="1" applyFill="1" applyBorder="1" applyAlignment="1" applyProtection="1">
      <alignment horizontal="right" vertical="center"/>
      <protection hidden="1"/>
    </xf>
    <xf numFmtId="177" fontId="8" fillId="0" borderId="15" xfId="1" applyNumberFormat="1" applyFont="1" applyBorder="1" applyAlignment="1" applyProtection="1">
      <alignment horizontal="right" vertical="center"/>
      <protection locked="0"/>
    </xf>
    <xf numFmtId="177" fontId="8" fillId="0" borderId="16" xfId="1" applyNumberFormat="1" applyFont="1" applyBorder="1" applyAlignment="1" applyProtection="1">
      <alignment horizontal="right" vertical="center"/>
      <protection hidden="1"/>
    </xf>
    <xf numFmtId="177" fontId="8" fillId="0" borderId="15" xfId="1" applyNumberFormat="1" applyFont="1" applyBorder="1" applyAlignment="1" applyProtection="1">
      <alignment horizontal="right" vertical="center"/>
      <protection hidden="1"/>
    </xf>
    <xf numFmtId="177" fontId="8" fillId="0" borderId="17" xfId="1" applyNumberFormat="1" applyFont="1" applyBorder="1" applyAlignment="1" applyProtection="1">
      <alignment horizontal="right" vertical="center"/>
      <protection hidden="1"/>
    </xf>
    <xf numFmtId="177" fontId="10" fillId="2" borderId="18" xfId="1" applyNumberFormat="1" applyFont="1" applyFill="1" applyBorder="1" applyAlignment="1" applyProtection="1">
      <alignment horizontal="right" vertical="center"/>
      <protection hidden="1"/>
    </xf>
    <xf numFmtId="177" fontId="10" fillId="2" borderId="20" xfId="1" applyNumberFormat="1" applyFont="1" applyFill="1" applyBorder="1" applyAlignment="1" applyProtection="1">
      <alignment horizontal="right" vertical="center"/>
      <protection hidden="1"/>
    </xf>
    <xf numFmtId="177" fontId="10" fillId="2" borderId="22" xfId="1" applyNumberFormat="1" applyFont="1" applyFill="1" applyBorder="1" applyAlignment="1" applyProtection="1">
      <alignment horizontal="right" vertical="center"/>
      <protection hidden="1"/>
    </xf>
    <xf numFmtId="177" fontId="10" fillId="2" borderId="23" xfId="1" applyNumberFormat="1" applyFont="1" applyFill="1" applyBorder="1" applyAlignment="1" applyProtection="1">
      <alignment horizontal="right" vertical="center"/>
      <protection hidden="1"/>
    </xf>
    <xf numFmtId="41" fontId="10" fillId="2" borderId="24" xfId="1" applyFont="1" applyFill="1" applyBorder="1" applyAlignment="1" applyProtection="1">
      <alignment horizontal="center" vertical="center"/>
      <protection hidden="1"/>
    </xf>
    <xf numFmtId="177" fontId="10" fillId="2" borderId="25" xfId="1" applyNumberFormat="1" applyFont="1" applyFill="1" applyBorder="1" applyAlignment="1" applyProtection="1">
      <alignment horizontal="right" vertical="center"/>
      <protection hidden="1"/>
    </xf>
    <xf numFmtId="177" fontId="10" fillId="2" borderId="26" xfId="1" applyNumberFormat="1" applyFont="1" applyFill="1" applyBorder="1" applyAlignment="1" applyProtection="1">
      <alignment horizontal="right" vertical="center"/>
      <protection hidden="1"/>
    </xf>
    <xf numFmtId="177" fontId="10" fillId="2" borderId="27" xfId="1" applyNumberFormat="1" applyFont="1" applyFill="1" applyBorder="1" applyAlignment="1" applyProtection="1">
      <alignment horizontal="right" vertical="center"/>
      <protection hidden="1"/>
    </xf>
    <xf numFmtId="177" fontId="10" fillId="3" borderId="18" xfId="1" applyNumberFormat="1" applyFont="1" applyFill="1" applyBorder="1" applyAlignment="1" applyProtection="1">
      <alignment horizontal="right" vertical="center"/>
      <protection hidden="1"/>
    </xf>
    <xf numFmtId="177" fontId="8" fillId="0" borderId="16" xfId="1" applyNumberFormat="1" applyFont="1" applyBorder="1" applyAlignment="1" applyProtection="1">
      <alignment horizontal="right" vertical="center"/>
      <protection locked="0"/>
    </xf>
    <xf numFmtId="177" fontId="8" fillId="0" borderId="15" xfId="1" applyNumberFormat="1" applyFont="1" applyFill="1" applyBorder="1" applyAlignment="1" applyProtection="1">
      <alignment horizontal="right" vertical="center"/>
      <protection locked="0"/>
    </xf>
    <xf numFmtId="41" fontId="10" fillId="2" borderId="30" xfId="1" applyFont="1" applyFill="1" applyBorder="1" applyAlignment="1" applyProtection="1">
      <alignment horizontal="centerContinuous" vertical="center"/>
      <protection hidden="1"/>
    </xf>
    <xf numFmtId="41" fontId="10" fillId="2" borderId="31" xfId="1" applyFont="1" applyFill="1" applyBorder="1" applyAlignment="1" applyProtection="1">
      <alignment horizontal="centerContinuous" vertical="center"/>
      <protection hidden="1"/>
    </xf>
    <xf numFmtId="41" fontId="10" fillId="2" borderId="32" xfId="1" applyFont="1" applyFill="1" applyBorder="1" applyAlignment="1" applyProtection="1">
      <alignment horizontal="center" vertical="center"/>
      <protection hidden="1"/>
    </xf>
    <xf numFmtId="41" fontId="10" fillId="2" borderId="33" xfId="1" applyFont="1" applyFill="1" applyBorder="1" applyAlignment="1" applyProtection="1">
      <alignment horizontal="center" vertical="center"/>
      <protection hidden="1"/>
    </xf>
    <xf numFmtId="177" fontId="10" fillId="2" borderId="34" xfId="1" applyNumberFormat="1" applyFont="1" applyFill="1" applyBorder="1" applyAlignment="1" applyProtection="1">
      <alignment horizontal="right" vertical="center"/>
      <protection hidden="1"/>
    </xf>
    <xf numFmtId="41" fontId="10" fillId="2" borderId="35" xfId="1" applyFont="1" applyFill="1" applyBorder="1" applyAlignment="1" applyProtection="1">
      <alignment horizontal="left" vertical="center"/>
      <protection hidden="1"/>
    </xf>
    <xf numFmtId="177" fontId="10" fillId="2" borderId="36" xfId="1" applyNumberFormat="1" applyFont="1" applyFill="1" applyBorder="1" applyAlignment="1" applyProtection="1">
      <alignment horizontal="right" vertical="center"/>
      <protection hidden="1"/>
    </xf>
    <xf numFmtId="41" fontId="10" fillId="2" borderId="37" xfId="1" applyFont="1" applyFill="1" applyBorder="1" applyAlignment="1" applyProtection="1">
      <alignment horizontal="centerContinuous" vertical="center"/>
      <protection hidden="1"/>
    </xf>
    <xf numFmtId="177" fontId="10" fillId="2" borderId="33" xfId="1" applyNumberFormat="1" applyFont="1" applyFill="1" applyBorder="1" applyAlignment="1" applyProtection="1">
      <alignment horizontal="right" vertical="center"/>
      <protection hidden="1"/>
    </xf>
    <xf numFmtId="41" fontId="8" fillId="0" borderId="38" xfId="1" applyFont="1" applyBorder="1" applyAlignment="1" applyProtection="1">
      <alignment horizontal="left" vertical="center"/>
      <protection hidden="1"/>
    </xf>
    <xf numFmtId="177" fontId="8" fillId="0" borderId="39" xfId="1" applyNumberFormat="1" applyFont="1" applyBorder="1" applyAlignment="1" applyProtection="1">
      <alignment horizontal="right" vertical="center"/>
      <protection hidden="1"/>
    </xf>
    <xf numFmtId="177" fontId="10" fillId="3" borderId="40" xfId="1" applyNumberFormat="1" applyFont="1" applyFill="1" applyBorder="1" applyAlignment="1" applyProtection="1">
      <alignment horizontal="right" vertical="center"/>
      <protection hidden="1"/>
    </xf>
    <xf numFmtId="41" fontId="10" fillId="2" borderId="41" xfId="1" applyFont="1" applyFill="1" applyBorder="1" applyAlignment="1" applyProtection="1">
      <alignment horizontal="center" vertical="center"/>
      <protection hidden="1"/>
    </xf>
    <xf numFmtId="41" fontId="10" fillId="2" borderId="42" xfId="1" applyFont="1" applyFill="1" applyBorder="1" applyAlignment="1" applyProtection="1">
      <alignment horizontal="centerContinuous" vertical="center"/>
      <protection hidden="1"/>
    </xf>
    <xf numFmtId="177" fontId="8" fillId="0" borderId="43" xfId="1" applyNumberFormat="1" applyFont="1" applyBorder="1" applyAlignment="1" applyProtection="1">
      <alignment horizontal="right" vertical="center"/>
      <protection hidden="1"/>
    </xf>
    <xf numFmtId="177" fontId="8" fillId="0" borderId="44" xfId="1" applyNumberFormat="1" applyFont="1" applyBorder="1" applyAlignment="1" applyProtection="1">
      <alignment horizontal="right" vertical="center"/>
      <protection hidden="1"/>
    </xf>
    <xf numFmtId="177" fontId="10" fillId="2" borderId="44" xfId="1" applyNumberFormat="1" applyFont="1" applyFill="1" applyBorder="1" applyAlignment="1" applyProtection="1">
      <alignment horizontal="right" vertical="center"/>
      <protection hidden="1"/>
    </xf>
    <xf numFmtId="177" fontId="8" fillId="4" borderId="44" xfId="1" applyNumberFormat="1" applyFont="1" applyFill="1" applyBorder="1" applyAlignment="1" applyProtection="1">
      <alignment horizontal="right" vertical="center"/>
      <protection hidden="1"/>
    </xf>
    <xf numFmtId="177" fontId="10" fillId="3" borderId="45" xfId="1" applyNumberFormat="1" applyFont="1" applyFill="1" applyBorder="1" applyAlignment="1" applyProtection="1">
      <alignment horizontal="right" vertical="center"/>
      <protection hidden="1"/>
    </xf>
    <xf numFmtId="177" fontId="10" fillId="3" borderId="33" xfId="1" applyNumberFormat="1" applyFont="1" applyFill="1" applyBorder="1" applyAlignment="1" applyProtection="1">
      <alignment horizontal="right" vertical="center"/>
      <protection hidden="1"/>
    </xf>
    <xf numFmtId="177" fontId="10" fillId="5" borderId="2" xfId="1" applyNumberFormat="1" applyFont="1" applyFill="1" applyBorder="1" applyAlignment="1" applyProtection="1">
      <alignment horizontal="right" vertical="center"/>
      <protection hidden="1"/>
    </xf>
    <xf numFmtId="177" fontId="10" fillId="5" borderId="33" xfId="1" applyNumberFormat="1" applyFont="1" applyFill="1" applyBorder="1" applyAlignment="1" applyProtection="1">
      <alignment horizontal="right" vertical="center"/>
      <protection hidden="1"/>
    </xf>
    <xf numFmtId="41" fontId="10" fillId="0" borderId="37" xfId="1" applyFont="1" applyFill="1" applyBorder="1" applyAlignment="1" applyProtection="1">
      <alignment horizontal="left" vertical="center"/>
      <protection hidden="1"/>
    </xf>
    <xf numFmtId="177" fontId="10" fillId="4" borderId="2" xfId="1" applyNumberFormat="1" applyFont="1" applyFill="1" applyBorder="1" applyAlignment="1" applyProtection="1">
      <alignment horizontal="right" vertical="center"/>
      <protection hidden="1"/>
    </xf>
    <xf numFmtId="177" fontId="8" fillId="0" borderId="2" xfId="1" applyNumberFormat="1" applyFont="1" applyFill="1" applyBorder="1" applyAlignment="1" applyProtection="1">
      <alignment horizontal="right" vertical="center"/>
      <protection locked="0"/>
    </xf>
    <xf numFmtId="177" fontId="8" fillId="0" borderId="2" xfId="1" applyNumberFormat="1" applyFont="1" applyBorder="1" applyAlignment="1" applyProtection="1">
      <alignment horizontal="right" vertical="center"/>
      <protection locked="0"/>
    </xf>
    <xf numFmtId="177" fontId="8" fillId="5" borderId="2" xfId="1" applyNumberFormat="1" applyFont="1" applyFill="1" applyBorder="1" applyAlignment="1" applyProtection="1">
      <alignment horizontal="right" vertical="center"/>
      <protection locked="0"/>
    </xf>
    <xf numFmtId="177" fontId="8" fillId="5" borderId="33" xfId="1" applyNumberFormat="1" applyFont="1" applyFill="1" applyBorder="1" applyAlignment="1" applyProtection="1">
      <alignment horizontal="right" vertical="center"/>
      <protection hidden="1"/>
    </xf>
    <xf numFmtId="41" fontId="10" fillId="3" borderId="46" xfId="1" applyFont="1" applyFill="1" applyBorder="1" applyAlignment="1" applyProtection="1">
      <alignment horizontal="centerContinuous" vertical="center"/>
      <protection hidden="1"/>
    </xf>
    <xf numFmtId="41" fontId="10" fillId="3" borderId="47" xfId="1" applyFont="1" applyFill="1" applyBorder="1" applyAlignment="1" applyProtection="1">
      <alignment horizontal="centerContinuous" vertical="center"/>
      <protection hidden="1"/>
    </xf>
    <xf numFmtId="177" fontId="10" fillId="3" borderId="48" xfId="1" applyNumberFormat="1" applyFont="1" applyFill="1" applyBorder="1" applyAlignment="1" applyProtection="1">
      <alignment horizontal="right" vertical="center"/>
      <protection hidden="1"/>
    </xf>
    <xf numFmtId="177" fontId="10" fillId="3" borderId="49" xfId="1" applyNumberFormat="1" applyFont="1" applyFill="1" applyBorder="1" applyAlignment="1" applyProtection="1">
      <alignment horizontal="right" vertical="center"/>
      <protection hidden="1"/>
    </xf>
    <xf numFmtId="41" fontId="8" fillId="0" borderId="50" xfId="1" applyFont="1" applyBorder="1" applyAlignment="1" applyProtection="1">
      <alignment horizontal="left" vertical="center"/>
      <protection hidden="1"/>
    </xf>
    <xf numFmtId="177" fontId="8" fillId="0" borderId="14" xfId="1" applyNumberFormat="1" applyFont="1" applyFill="1" applyBorder="1" applyAlignment="1" applyProtection="1">
      <alignment horizontal="right" vertical="center"/>
      <protection locked="0"/>
    </xf>
    <xf numFmtId="177" fontId="8" fillId="4" borderId="51" xfId="1" applyNumberFormat="1" applyFont="1" applyFill="1" applyBorder="1" applyAlignment="1" applyProtection="1">
      <alignment horizontal="right" vertical="center"/>
      <protection hidden="1"/>
    </xf>
    <xf numFmtId="41" fontId="8" fillId="0" borderId="52" xfId="1" applyFont="1" applyBorder="1" applyAlignment="1" applyProtection="1">
      <alignment horizontal="left" vertical="center"/>
      <protection hidden="1"/>
    </xf>
    <xf numFmtId="177" fontId="8" fillId="0" borderId="17" xfId="1" applyNumberFormat="1" applyFont="1" applyFill="1" applyBorder="1" applyAlignment="1" applyProtection="1">
      <alignment horizontal="right" vertical="center"/>
      <protection locked="0"/>
    </xf>
    <xf numFmtId="177" fontId="8" fillId="4" borderId="53" xfId="1" applyNumberFormat="1" applyFont="1" applyFill="1" applyBorder="1" applyAlignment="1" applyProtection="1">
      <alignment horizontal="right" vertical="center"/>
      <protection hidden="1"/>
    </xf>
    <xf numFmtId="177" fontId="8" fillId="0" borderId="14" xfId="1" applyNumberFormat="1" applyFont="1" applyBorder="1" applyAlignment="1" applyProtection="1">
      <alignment horizontal="right" vertical="center"/>
      <protection locked="0"/>
    </xf>
    <xf numFmtId="177" fontId="8" fillId="0" borderId="17" xfId="1" applyNumberFormat="1" applyFont="1" applyBorder="1" applyAlignment="1" applyProtection="1">
      <alignment horizontal="right" vertical="center"/>
      <protection locked="0"/>
    </xf>
    <xf numFmtId="41" fontId="8" fillId="0" borderId="54" xfId="1" applyFont="1" applyBorder="1" applyAlignment="1" applyProtection="1">
      <alignment horizontal="left" vertical="center"/>
      <protection hidden="1"/>
    </xf>
    <xf numFmtId="41" fontId="10" fillId="0" borderId="55" xfId="1" applyFont="1" applyFill="1" applyBorder="1" applyAlignment="1" applyProtection="1">
      <alignment horizontal="left" vertical="center"/>
      <protection hidden="1"/>
    </xf>
    <xf numFmtId="41" fontId="10" fillId="0" borderId="56" xfId="1" applyFont="1" applyFill="1" applyBorder="1" applyAlignment="1" applyProtection="1">
      <alignment horizontal="left" vertical="center"/>
      <protection hidden="1"/>
    </xf>
    <xf numFmtId="41" fontId="8" fillId="0" borderId="56" xfId="1" applyFont="1" applyBorder="1" applyAlignment="1" applyProtection="1">
      <alignment horizontal="left" vertical="center"/>
      <protection hidden="1"/>
    </xf>
    <xf numFmtId="177" fontId="8" fillId="0" borderId="14" xfId="1" applyNumberFormat="1" applyFont="1" applyBorder="1" applyAlignment="1" applyProtection="1">
      <alignment horizontal="right" vertical="center"/>
      <protection hidden="1"/>
    </xf>
    <xf numFmtId="177" fontId="8" fillId="0" borderId="51" xfId="1" applyNumberFormat="1" applyFont="1" applyBorder="1" applyAlignment="1" applyProtection="1">
      <alignment horizontal="right" vertical="center"/>
      <protection hidden="1"/>
    </xf>
    <xf numFmtId="177" fontId="8" fillId="0" borderId="53" xfId="1" applyNumberFormat="1" applyFont="1" applyBorder="1" applyAlignment="1" applyProtection="1">
      <alignment horizontal="right" vertical="center"/>
      <protection hidden="1"/>
    </xf>
    <xf numFmtId="41" fontId="8" fillId="0" borderId="50" xfId="1" applyFont="1" applyFill="1" applyBorder="1" applyAlignment="1" applyProtection="1">
      <alignment horizontal="left" vertical="center"/>
      <protection hidden="1"/>
    </xf>
    <xf numFmtId="41" fontId="8" fillId="0" borderId="50" xfId="1" applyFont="1" applyBorder="1" applyAlignment="1" applyProtection="1">
      <alignment horizontal="left" vertical="center" shrinkToFit="1"/>
      <protection hidden="1"/>
    </xf>
    <xf numFmtId="41" fontId="8" fillId="0" borderId="55" xfId="1" applyFont="1" applyBorder="1" applyAlignment="1" applyProtection="1">
      <alignment horizontal="left" vertical="center"/>
      <protection hidden="1"/>
    </xf>
    <xf numFmtId="177" fontId="8" fillId="0" borderId="51" xfId="1" applyNumberFormat="1" applyFont="1" applyFill="1" applyBorder="1" applyAlignment="1" applyProtection="1">
      <alignment horizontal="right" vertical="center"/>
      <protection hidden="1"/>
    </xf>
    <xf numFmtId="177" fontId="8" fillId="0" borderId="44" xfId="1" applyNumberFormat="1" applyFont="1" applyFill="1" applyBorder="1" applyAlignment="1" applyProtection="1">
      <alignment horizontal="right" vertical="center"/>
      <protection hidden="1"/>
    </xf>
    <xf numFmtId="177" fontId="8" fillId="0" borderId="53" xfId="1" applyNumberFormat="1" applyFont="1" applyFill="1" applyBorder="1" applyAlignment="1" applyProtection="1">
      <alignment horizontal="right" vertical="center"/>
      <protection hidden="1"/>
    </xf>
    <xf numFmtId="177" fontId="10" fillId="0" borderId="2" xfId="1" applyNumberFormat="1" applyFont="1" applyFill="1" applyBorder="1" applyAlignment="1" applyProtection="1">
      <alignment horizontal="right" vertical="center"/>
      <protection hidden="1"/>
    </xf>
    <xf numFmtId="177" fontId="10" fillId="0" borderId="33" xfId="1" applyNumberFormat="1" applyFont="1" applyFill="1" applyBorder="1" applyAlignment="1" applyProtection="1">
      <alignment horizontal="right" vertical="center"/>
      <protection hidden="1"/>
    </xf>
    <xf numFmtId="177" fontId="10" fillId="6" borderId="2" xfId="1" applyNumberFormat="1" applyFont="1" applyFill="1" applyBorder="1" applyAlignment="1" applyProtection="1">
      <alignment horizontal="right" vertical="center"/>
      <protection hidden="1"/>
    </xf>
    <xf numFmtId="177" fontId="10" fillId="6" borderId="33" xfId="1" applyNumberFormat="1" applyFont="1" applyFill="1" applyBorder="1" applyAlignment="1" applyProtection="1">
      <alignment horizontal="right" vertical="center"/>
      <protection hidden="1"/>
    </xf>
    <xf numFmtId="177" fontId="8" fillId="6" borderId="2" xfId="1" applyNumberFormat="1" applyFont="1" applyFill="1" applyBorder="1" applyAlignment="1" applyProtection="1">
      <alignment horizontal="right" vertical="center"/>
      <protection locked="0"/>
    </xf>
    <xf numFmtId="177" fontId="8" fillId="6" borderId="33" xfId="1" applyNumberFormat="1" applyFont="1" applyFill="1" applyBorder="1" applyAlignment="1" applyProtection="1">
      <alignment horizontal="right" vertical="center"/>
      <protection hidden="1"/>
    </xf>
    <xf numFmtId="177" fontId="8" fillId="0" borderId="33" xfId="1" applyNumberFormat="1" applyFont="1" applyFill="1" applyBorder="1" applyAlignment="1" applyProtection="1">
      <alignment horizontal="right" vertical="center"/>
      <protection hidden="1"/>
    </xf>
    <xf numFmtId="177" fontId="10" fillId="5" borderId="18" xfId="1" applyNumberFormat="1" applyFont="1" applyFill="1" applyBorder="1" applyAlignment="1" applyProtection="1">
      <alignment horizontal="right" vertical="center"/>
      <protection hidden="1"/>
    </xf>
    <xf numFmtId="177" fontId="10" fillId="6" borderId="18" xfId="1" applyNumberFormat="1" applyFont="1" applyFill="1" applyBorder="1" applyAlignment="1" applyProtection="1">
      <alignment horizontal="right" vertical="center"/>
      <protection hidden="1"/>
    </xf>
    <xf numFmtId="177" fontId="8" fillId="0" borderId="18" xfId="1" applyNumberFormat="1" applyFont="1" applyBorder="1" applyAlignment="1" applyProtection="1">
      <alignment horizontal="right" vertical="center"/>
      <protection locked="0"/>
    </xf>
    <xf numFmtId="177" fontId="8" fillId="5" borderId="18" xfId="1" applyNumberFormat="1" applyFont="1" applyFill="1" applyBorder="1" applyAlignment="1" applyProtection="1">
      <alignment horizontal="right" vertical="center"/>
      <protection locked="0"/>
    </xf>
    <xf numFmtId="177" fontId="8" fillId="6" borderId="18" xfId="1" applyNumberFormat="1" applyFont="1" applyFill="1" applyBorder="1" applyAlignment="1" applyProtection="1">
      <alignment horizontal="right" vertical="center"/>
      <protection locked="0"/>
    </xf>
    <xf numFmtId="177" fontId="8" fillId="0" borderId="57" xfId="1" applyNumberFormat="1" applyFont="1" applyBorder="1" applyAlignment="1" applyProtection="1">
      <alignment horizontal="right" vertical="center"/>
      <protection locked="0"/>
    </xf>
    <xf numFmtId="177" fontId="8" fillId="0" borderId="10" xfId="1" applyNumberFormat="1" applyFont="1" applyBorder="1" applyAlignment="1" applyProtection="1">
      <alignment horizontal="right" vertical="center"/>
      <protection locked="0"/>
    </xf>
    <xf numFmtId="177" fontId="10" fillId="3" borderId="58" xfId="1" applyNumberFormat="1" applyFont="1" applyFill="1" applyBorder="1" applyAlignment="1" applyProtection="1">
      <alignment horizontal="right" vertical="center"/>
      <protection hidden="1"/>
    </xf>
    <xf numFmtId="177" fontId="8" fillId="0" borderId="18" xfId="1" applyNumberFormat="1" applyFont="1" applyFill="1" applyBorder="1" applyAlignment="1" applyProtection="1">
      <alignment horizontal="right" vertical="center"/>
      <protection locked="0"/>
    </xf>
    <xf numFmtId="177" fontId="8" fillId="0" borderId="57" xfId="1" applyNumberFormat="1" applyFont="1" applyFill="1" applyBorder="1" applyAlignment="1" applyProtection="1">
      <alignment horizontal="right" vertical="center"/>
      <protection locked="0"/>
    </xf>
    <xf numFmtId="177" fontId="8" fillId="0" borderId="16" xfId="1" applyNumberFormat="1" applyFont="1" applyFill="1" applyBorder="1" applyAlignment="1" applyProtection="1">
      <alignment horizontal="right" vertical="center"/>
      <protection locked="0"/>
    </xf>
    <xf numFmtId="177" fontId="8" fillId="0" borderId="10" xfId="1" applyNumberFormat="1" applyFont="1" applyFill="1" applyBorder="1" applyAlignment="1" applyProtection="1">
      <alignment horizontal="right" vertical="center"/>
      <protection locked="0"/>
    </xf>
    <xf numFmtId="177" fontId="8" fillId="0" borderId="57" xfId="1" applyNumberFormat="1" applyFont="1" applyBorder="1" applyAlignment="1" applyProtection="1">
      <alignment horizontal="right" vertical="center"/>
      <protection hidden="1"/>
    </xf>
    <xf numFmtId="177" fontId="8" fillId="0" borderId="10" xfId="1" applyNumberFormat="1" applyFont="1" applyBorder="1" applyAlignment="1" applyProtection="1">
      <alignment horizontal="right" vertical="center"/>
      <protection hidden="1"/>
    </xf>
    <xf numFmtId="177" fontId="10" fillId="2" borderId="59" xfId="1" applyNumberFormat="1" applyFont="1" applyFill="1" applyBorder="1" applyAlignment="1" applyProtection="1">
      <alignment horizontal="right" vertical="center"/>
      <protection hidden="1"/>
    </xf>
    <xf numFmtId="41" fontId="10" fillId="2" borderId="37" xfId="1" applyFont="1" applyFill="1" applyBorder="1" applyAlignment="1" applyProtection="1">
      <alignment horizontal="left" vertical="center"/>
      <protection hidden="1"/>
    </xf>
    <xf numFmtId="177" fontId="10" fillId="0" borderId="60" xfId="1" applyNumberFormat="1" applyFont="1" applyFill="1" applyBorder="1" applyAlignment="1" applyProtection="1">
      <alignment horizontal="right" vertical="center"/>
      <protection hidden="1"/>
    </xf>
    <xf numFmtId="177" fontId="10" fillId="3" borderId="60" xfId="1" applyNumberFormat="1" applyFont="1" applyFill="1" applyBorder="1" applyAlignment="1" applyProtection="1">
      <alignment horizontal="right" vertical="center"/>
      <protection hidden="1"/>
    </xf>
    <xf numFmtId="177" fontId="10" fillId="2" borderId="61" xfId="1" applyNumberFormat="1" applyFont="1" applyFill="1" applyBorder="1" applyAlignment="1" applyProtection="1">
      <alignment horizontal="right" vertical="center"/>
      <protection hidden="1"/>
    </xf>
    <xf numFmtId="177" fontId="10" fillId="4" borderId="60" xfId="1" applyNumberFormat="1" applyFont="1" applyFill="1" applyBorder="1" applyAlignment="1" applyProtection="1">
      <alignment horizontal="right" vertical="center"/>
      <protection hidden="1"/>
    </xf>
    <xf numFmtId="177" fontId="8" fillId="4" borderId="60" xfId="1" applyNumberFormat="1" applyFont="1" applyFill="1" applyBorder="1" applyAlignment="1" applyProtection="1">
      <alignment horizontal="right" vertical="center"/>
      <protection hidden="1"/>
    </xf>
    <xf numFmtId="177" fontId="8" fillId="0" borderId="39" xfId="1" applyNumberFormat="1" applyFont="1" applyFill="1" applyBorder="1" applyAlignment="1" applyProtection="1">
      <alignment horizontal="right" vertical="center"/>
      <protection hidden="1"/>
    </xf>
    <xf numFmtId="177" fontId="8" fillId="0" borderId="62" xfId="1" applyNumberFormat="1" applyFont="1" applyBorder="1" applyAlignment="1" applyProtection="1">
      <alignment horizontal="right" vertical="center"/>
      <protection hidden="1"/>
    </xf>
    <xf numFmtId="177" fontId="10" fillId="3" borderId="63" xfId="1" applyNumberFormat="1" applyFont="1" applyFill="1" applyBorder="1" applyAlignment="1" applyProtection="1">
      <alignment horizontal="right" vertical="center"/>
      <protection hidden="1"/>
    </xf>
    <xf numFmtId="41" fontId="10" fillId="0" borderId="54" xfId="1" applyFont="1" applyFill="1" applyBorder="1" applyAlignment="1" applyProtection="1">
      <alignment horizontal="left" vertical="center"/>
      <protection hidden="1"/>
    </xf>
    <xf numFmtId="41" fontId="10" fillId="0" borderId="7" xfId="1" applyFont="1" applyFill="1" applyBorder="1" applyAlignment="1" applyProtection="1">
      <alignment horizontal="left" vertical="center"/>
      <protection hidden="1"/>
    </xf>
    <xf numFmtId="41" fontId="10" fillId="2" borderId="60" xfId="1" applyFont="1" applyFill="1" applyBorder="1" applyAlignment="1" applyProtection="1">
      <alignment horizontal="center" vertical="center"/>
      <protection hidden="1"/>
    </xf>
    <xf numFmtId="177" fontId="10" fillId="2" borderId="60" xfId="1" applyNumberFormat="1" applyFont="1" applyFill="1" applyBorder="1" applyAlignment="1" applyProtection="1">
      <alignment horizontal="right" vertical="center"/>
      <protection hidden="1"/>
    </xf>
    <xf numFmtId="41" fontId="8" fillId="0" borderId="18" xfId="1" applyFont="1" applyBorder="1" applyAlignment="1" applyProtection="1">
      <alignment horizontal="left" vertical="center"/>
      <protection hidden="1"/>
    </xf>
    <xf numFmtId="177" fontId="10" fillId="2" borderId="57" xfId="1" applyNumberFormat="1" applyFont="1" applyFill="1" applyBorder="1" applyAlignment="1" applyProtection="1">
      <alignment horizontal="right" vertical="center"/>
      <protection hidden="1"/>
    </xf>
    <xf numFmtId="177" fontId="10" fillId="0" borderId="18" xfId="1" applyNumberFormat="1" applyFont="1" applyFill="1" applyBorder="1" applyAlignment="1" applyProtection="1">
      <alignment horizontal="right" vertical="center"/>
      <protection hidden="1"/>
    </xf>
    <xf numFmtId="177" fontId="10" fillId="3" borderId="64" xfId="1" applyNumberFormat="1" applyFont="1" applyFill="1" applyBorder="1" applyAlignment="1" applyProtection="1">
      <alignment horizontal="right" vertical="center"/>
      <protection hidden="1"/>
    </xf>
    <xf numFmtId="41" fontId="8" fillId="0" borderId="57" xfId="1" applyFont="1" applyBorder="1" applyAlignment="1" applyProtection="1">
      <alignment horizontal="left" vertical="center"/>
      <protection hidden="1"/>
    </xf>
    <xf numFmtId="177" fontId="8" fillId="0" borderId="60" xfId="1" applyNumberFormat="1" applyFont="1" applyFill="1" applyBorder="1" applyAlignment="1" applyProtection="1">
      <alignment horizontal="right" vertical="center"/>
      <protection hidden="1"/>
    </xf>
    <xf numFmtId="177" fontId="8" fillId="0" borderId="61" xfId="1" applyNumberFormat="1" applyFont="1" applyFill="1" applyBorder="1" applyAlignment="1" applyProtection="1">
      <alignment horizontal="right" vertical="center"/>
      <protection hidden="1"/>
    </xf>
    <xf numFmtId="177" fontId="8" fillId="0" borderId="62" xfId="1" applyNumberFormat="1" applyFont="1" applyFill="1" applyBorder="1" applyAlignment="1" applyProtection="1">
      <alignment horizontal="right" vertical="center"/>
      <protection hidden="1"/>
    </xf>
    <xf numFmtId="177" fontId="8" fillId="0" borderId="65" xfId="1" applyNumberFormat="1" applyFont="1" applyFill="1" applyBorder="1" applyAlignment="1" applyProtection="1">
      <alignment horizontal="right" vertical="center"/>
      <protection hidden="1"/>
    </xf>
    <xf numFmtId="41" fontId="10" fillId="2" borderId="18" xfId="1" applyFont="1" applyFill="1" applyBorder="1" applyAlignment="1" applyProtection="1">
      <alignment horizontal="center" vertical="center" shrinkToFit="1"/>
      <protection hidden="1"/>
    </xf>
    <xf numFmtId="41" fontId="10" fillId="2" borderId="2" xfId="1" applyFont="1" applyFill="1" applyBorder="1" applyAlignment="1" applyProtection="1">
      <alignment horizontal="center" vertical="center" shrinkToFit="1"/>
      <protection hidden="1"/>
    </xf>
    <xf numFmtId="41" fontId="10" fillId="7" borderId="66" xfId="1" applyFont="1" applyFill="1" applyBorder="1" applyAlignment="1" applyProtection="1">
      <alignment horizontal="centerContinuous" vertical="center"/>
      <protection hidden="1"/>
    </xf>
    <xf numFmtId="41" fontId="6" fillId="0" borderId="0" xfId="1" applyFont="1" applyAlignment="1" applyProtection="1">
      <alignment horizontal="left" vertical="center"/>
      <protection hidden="1"/>
    </xf>
    <xf numFmtId="41" fontId="9" fillId="0" borderId="0" xfId="1" applyFont="1" applyAlignment="1" applyProtection="1">
      <alignment horizontal="left" vertical="center"/>
      <protection hidden="1"/>
    </xf>
    <xf numFmtId="41" fontId="8" fillId="0" borderId="0" xfId="1" applyFont="1" applyAlignment="1" applyProtection="1">
      <alignment horizontal="right" vertical="center"/>
      <protection hidden="1"/>
    </xf>
    <xf numFmtId="41" fontId="10" fillId="2" borderId="1" xfId="1" applyFont="1" applyFill="1" applyBorder="1" applyAlignment="1" applyProtection="1">
      <alignment horizontal="center" vertical="center"/>
      <protection hidden="1"/>
    </xf>
    <xf numFmtId="41" fontId="10" fillId="2" borderId="2" xfId="1" applyFont="1" applyFill="1" applyBorder="1" applyAlignment="1" applyProtection="1">
      <alignment horizontal="center" vertical="center"/>
      <protection hidden="1"/>
    </xf>
    <xf numFmtId="41" fontId="10" fillId="2" borderId="3" xfId="1" applyFont="1" applyFill="1" applyBorder="1" applyAlignment="1" applyProtection="1">
      <alignment horizontal="center" vertical="center"/>
      <protection hidden="1"/>
    </xf>
    <xf numFmtId="41" fontId="10" fillId="2" borderId="4" xfId="1" applyFont="1" applyFill="1" applyBorder="1" applyAlignment="1" applyProtection="1">
      <alignment horizontal="center" vertical="center"/>
      <protection hidden="1"/>
    </xf>
    <xf numFmtId="41" fontId="8" fillId="0" borderId="4" xfId="1" applyFont="1" applyBorder="1" applyAlignment="1" applyProtection="1">
      <alignment horizontal="left" vertical="center"/>
      <protection hidden="1"/>
    </xf>
    <xf numFmtId="41" fontId="8" fillId="0" borderId="6" xfId="1" applyFont="1" applyBorder="1" applyAlignment="1" applyProtection="1">
      <alignment horizontal="left" vertical="center"/>
      <protection hidden="1"/>
    </xf>
    <xf numFmtId="41" fontId="8" fillId="0" borderId="0" xfId="1" applyFont="1" applyBorder="1" applyAlignment="1" applyProtection="1">
      <alignment horizontal="left" vertical="center"/>
      <protection hidden="1"/>
    </xf>
    <xf numFmtId="177" fontId="10" fillId="2" borderId="19" xfId="1" applyNumberFormat="1" applyFont="1" applyFill="1" applyBorder="1" applyAlignment="1" applyProtection="1">
      <alignment horizontal="right" vertical="center"/>
      <protection hidden="1"/>
    </xf>
    <xf numFmtId="177" fontId="10" fillId="2" borderId="20" xfId="1" applyNumberFormat="1" applyFont="1" applyFill="1" applyBorder="1" applyAlignment="1" applyProtection="1">
      <alignment horizontal="right" vertical="center"/>
      <protection hidden="1"/>
    </xf>
    <xf numFmtId="177" fontId="10" fillId="2" borderId="21" xfId="1" applyNumberFormat="1" applyFont="1" applyFill="1" applyBorder="1" applyAlignment="1" applyProtection="1">
      <alignment horizontal="right" vertical="center"/>
      <protection hidden="1"/>
    </xf>
    <xf numFmtId="177" fontId="10" fillId="2" borderId="22" xfId="1" applyNumberFormat="1" applyFont="1" applyFill="1" applyBorder="1" applyAlignment="1" applyProtection="1">
      <alignment horizontal="right" vertical="center"/>
      <protection hidden="1"/>
    </xf>
    <xf numFmtId="177" fontId="10" fillId="2" borderId="5" xfId="1" applyNumberFormat="1" applyFont="1" applyFill="1" applyBorder="1" applyAlignment="1" applyProtection="1">
      <alignment horizontal="right" vertical="center"/>
      <protection hidden="1"/>
    </xf>
    <xf numFmtId="177" fontId="10" fillId="2" borderId="23" xfId="1" applyNumberFormat="1" applyFont="1" applyFill="1" applyBorder="1" applyAlignment="1" applyProtection="1">
      <alignment horizontal="right" vertical="center"/>
      <protection hidden="1"/>
    </xf>
    <xf numFmtId="177" fontId="8" fillId="0" borderId="4" xfId="1" applyNumberFormat="1" applyFont="1" applyBorder="1" applyAlignment="1" applyProtection="1">
      <alignment horizontal="right" vertical="center"/>
      <protection hidden="1"/>
    </xf>
    <xf numFmtId="41" fontId="10" fillId="0" borderId="0" xfId="1" applyFont="1" applyBorder="1" applyAlignment="1" applyProtection="1">
      <alignment horizontal="left" vertical="center"/>
      <protection hidden="1"/>
    </xf>
    <xf numFmtId="41" fontId="10" fillId="2" borderId="24" xfId="1" applyFont="1" applyFill="1" applyBorder="1" applyAlignment="1" applyProtection="1">
      <alignment horizontal="center" vertical="center"/>
      <protection hidden="1"/>
    </xf>
    <xf numFmtId="41" fontId="10" fillId="0" borderId="0" xfId="1" applyFont="1" applyFill="1" applyBorder="1" applyAlignment="1" applyProtection="1">
      <alignment horizontal="left" vertical="center"/>
      <protection hidden="1"/>
    </xf>
    <xf numFmtId="41" fontId="10" fillId="2" borderId="29" xfId="1" applyFont="1" applyFill="1" applyBorder="1" applyAlignment="1" applyProtection="1">
      <alignment horizontal="centerContinuous" vertical="center"/>
      <protection hidden="1"/>
    </xf>
    <xf numFmtId="41" fontId="10" fillId="2" borderId="30" xfId="1" applyFont="1" applyFill="1" applyBorder="1" applyAlignment="1" applyProtection="1">
      <alignment horizontal="centerContinuous" vertical="center"/>
      <protection hidden="1"/>
    </xf>
    <xf numFmtId="41" fontId="10" fillId="2" borderId="31" xfId="1" applyFont="1" applyFill="1" applyBorder="1" applyAlignment="1" applyProtection="1">
      <alignment horizontal="centerContinuous" vertical="center"/>
      <protection hidden="1"/>
    </xf>
    <xf numFmtId="41" fontId="8" fillId="0" borderId="38" xfId="1" applyFont="1" applyBorder="1" applyAlignment="1" applyProtection="1">
      <alignment horizontal="left" vertical="center"/>
      <protection hidden="1"/>
    </xf>
    <xf numFmtId="41" fontId="8" fillId="0" borderId="37" xfId="1" applyFont="1" applyBorder="1" applyAlignment="1" applyProtection="1">
      <alignment horizontal="left" vertical="center"/>
      <protection hidden="1"/>
    </xf>
    <xf numFmtId="41" fontId="10" fillId="0" borderId="55" xfId="1" applyFont="1" applyFill="1" applyBorder="1" applyAlignment="1" applyProtection="1">
      <alignment horizontal="left" vertical="center"/>
      <protection hidden="1"/>
    </xf>
    <xf numFmtId="41" fontId="10" fillId="0" borderId="56" xfId="1" applyFont="1" applyFill="1" applyBorder="1" applyAlignment="1" applyProtection="1">
      <alignment horizontal="left" vertical="center"/>
      <protection hidden="1"/>
    </xf>
    <xf numFmtId="177" fontId="8" fillId="0" borderId="18" xfId="1" applyNumberFormat="1" applyFont="1" applyFill="1" applyBorder="1" applyAlignment="1" applyProtection="1">
      <alignment horizontal="right" vertical="center"/>
      <protection locked="0"/>
    </xf>
    <xf numFmtId="41" fontId="10" fillId="2" borderId="60" xfId="1" applyFont="1" applyFill="1" applyBorder="1" applyAlignment="1" applyProtection="1">
      <alignment horizontal="center" vertical="center"/>
      <protection hidden="1"/>
    </xf>
    <xf numFmtId="177" fontId="8" fillId="0" borderId="60" xfId="1" applyNumberFormat="1" applyFont="1" applyFill="1" applyBorder="1" applyAlignment="1" applyProtection="1">
      <alignment horizontal="right" vertical="center"/>
      <protection hidden="1"/>
    </xf>
    <xf numFmtId="177" fontId="10" fillId="9" borderId="18" xfId="1" applyNumberFormat="1" applyFont="1" applyFill="1" applyBorder="1" applyAlignment="1" applyProtection="1">
      <alignment horizontal="right" vertical="center"/>
      <protection hidden="1"/>
    </xf>
    <xf numFmtId="177" fontId="10" fillId="8" borderId="18" xfId="1" applyNumberFormat="1" applyFont="1" applyFill="1" applyBorder="1" applyAlignment="1" applyProtection="1">
      <alignment horizontal="right" vertical="center"/>
      <protection hidden="1"/>
    </xf>
    <xf numFmtId="41" fontId="10" fillId="2" borderId="37" xfId="1" applyFont="1" applyFill="1" applyBorder="1" applyAlignment="1" applyProtection="1">
      <alignment horizontal="center" vertical="center"/>
      <protection hidden="1"/>
    </xf>
    <xf numFmtId="177" fontId="10" fillId="2" borderId="65" xfId="1" applyNumberFormat="1" applyFont="1" applyFill="1" applyBorder="1" applyAlignment="1" applyProtection="1">
      <alignment horizontal="right" vertical="center"/>
      <protection hidden="1"/>
    </xf>
    <xf numFmtId="177" fontId="10" fillId="2" borderId="67" xfId="1" applyNumberFormat="1" applyFont="1" applyFill="1" applyBorder="1" applyAlignment="1" applyProtection="1">
      <alignment horizontal="right" vertical="center"/>
      <protection hidden="1"/>
    </xf>
    <xf numFmtId="177" fontId="8" fillId="0" borderId="60" xfId="1" applyNumberFormat="1" applyFont="1" applyBorder="1" applyAlignment="1" applyProtection="1">
      <alignment horizontal="right" vertical="center"/>
      <protection hidden="1"/>
    </xf>
    <xf numFmtId="177" fontId="10" fillId="10" borderId="60" xfId="1" applyNumberFormat="1" applyFont="1" applyFill="1" applyBorder="1" applyAlignment="1" applyProtection="1">
      <alignment horizontal="right" vertical="center"/>
      <protection hidden="1"/>
    </xf>
    <xf numFmtId="177" fontId="10" fillId="8" borderId="60" xfId="1" applyNumberFormat="1" applyFont="1" applyFill="1" applyBorder="1" applyAlignment="1" applyProtection="1">
      <alignment horizontal="right" vertical="center"/>
      <protection hidden="1"/>
    </xf>
    <xf numFmtId="41" fontId="10" fillId="0" borderId="38" xfId="1" applyFont="1" applyBorder="1" applyAlignment="1" applyProtection="1">
      <alignment horizontal="left" vertical="center"/>
      <protection hidden="1"/>
    </xf>
    <xf numFmtId="177" fontId="10" fillId="10" borderId="63" xfId="1" applyNumberFormat="1" applyFont="1" applyFill="1" applyBorder="1" applyAlignment="1" applyProtection="1">
      <alignment horizontal="right" vertical="center"/>
      <protection hidden="1"/>
    </xf>
    <xf numFmtId="177" fontId="10" fillId="10" borderId="18" xfId="1" applyNumberFormat="1" applyFont="1" applyFill="1" applyBorder="1" applyAlignment="1" applyProtection="1">
      <alignment horizontal="right" vertical="center"/>
      <protection hidden="1"/>
    </xf>
    <xf numFmtId="177" fontId="10" fillId="9" borderId="60" xfId="1" applyNumberFormat="1" applyFont="1" applyFill="1" applyBorder="1" applyAlignment="1" applyProtection="1">
      <alignment horizontal="right" vertical="center"/>
      <protection hidden="1"/>
    </xf>
    <xf numFmtId="177" fontId="8" fillId="9" borderId="18" xfId="1" applyNumberFormat="1" applyFont="1" applyFill="1" applyBorder="1" applyAlignment="1" applyProtection="1">
      <alignment horizontal="right" vertical="center"/>
      <protection hidden="1"/>
    </xf>
    <xf numFmtId="177" fontId="10" fillId="10" borderId="58" xfId="1" applyNumberFormat="1" applyFont="1" applyFill="1" applyBorder="1" applyAlignment="1" applyProtection="1">
      <alignment horizontal="right" vertical="center"/>
      <protection hidden="1"/>
    </xf>
    <xf numFmtId="177" fontId="8" fillId="0" borderId="18" xfId="1" applyNumberFormat="1" applyFont="1" applyFill="1" applyBorder="1" applyAlignment="1" applyProtection="1">
      <alignment horizontal="right" vertical="center"/>
      <protection hidden="1"/>
    </xf>
    <xf numFmtId="41" fontId="8" fillId="0" borderId="0" xfId="1" applyFont="1" applyFill="1" applyBorder="1" applyAlignment="1" applyProtection="1">
      <alignment horizontal="left" vertical="center"/>
      <protection hidden="1"/>
    </xf>
    <xf numFmtId="177" fontId="10" fillId="10" borderId="2" xfId="1" applyNumberFormat="1" applyFont="1" applyFill="1" applyBorder="1" applyAlignment="1" applyProtection="1">
      <alignment horizontal="right" vertical="center"/>
      <protection hidden="1"/>
    </xf>
    <xf numFmtId="177" fontId="10" fillId="8" borderId="2" xfId="1" applyNumberFormat="1" applyFont="1" applyFill="1" applyBorder="1" applyAlignment="1" applyProtection="1">
      <alignment horizontal="right" vertical="center"/>
      <protection hidden="1"/>
    </xf>
    <xf numFmtId="177" fontId="10" fillId="9" borderId="2" xfId="1" applyNumberFormat="1" applyFont="1" applyFill="1" applyBorder="1" applyAlignment="1" applyProtection="1">
      <alignment horizontal="right" vertical="center"/>
      <protection hidden="1"/>
    </xf>
    <xf numFmtId="177" fontId="8" fillId="0" borderId="2" xfId="1" applyNumberFormat="1" applyFont="1" applyFill="1" applyBorder="1" applyAlignment="1" applyProtection="1">
      <alignment horizontal="right" vertical="center"/>
      <protection hidden="1"/>
    </xf>
    <xf numFmtId="177" fontId="10" fillId="10" borderId="48" xfId="1" applyNumberFormat="1" applyFont="1" applyFill="1" applyBorder="1" applyAlignment="1" applyProtection="1">
      <alignment horizontal="right" vertical="center"/>
      <protection hidden="1"/>
    </xf>
    <xf numFmtId="41" fontId="10" fillId="0" borderId="38" xfId="1" applyFont="1" applyFill="1" applyBorder="1" applyAlignment="1" applyProtection="1">
      <alignment horizontal="left" vertical="center"/>
      <protection hidden="1"/>
    </xf>
    <xf numFmtId="41" fontId="10" fillId="0" borderId="0" xfId="1" applyFont="1" applyFill="1" applyAlignment="1" applyProtection="1">
      <alignment horizontal="left" vertical="center"/>
      <protection hidden="1"/>
    </xf>
    <xf numFmtId="41" fontId="8" fillId="0" borderId="12" xfId="1" applyFont="1" applyFill="1" applyBorder="1" applyAlignment="1" applyProtection="1">
      <alignment horizontal="left" vertical="center"/>
      <protection hidden="1"/>
    </xf>
    <xf numFmtId="41" fontId="8" fillId="0" borderId="38" xfId="1" applyFont="1" applyFill="1" applyBorder="1" applyAlignment="1" applyProtection="1">
      <alignment horizontal="left" vertical="center"/>
      <protection hidden="1"/>
    </xf>
    <xf numFmtId="41" fontId="8" fillId="0" borderId="11" xfId="1" applyFont="1" applyFill="1" applyBorder="1" applyAlignment="1" applyProtection="1">
      <alignment horizontal="left" vertical="center"/>
      <protection hidden="1"/>
    </xf>
    <xf numFmtId="41" fontId="8" fillId="0" borderId="5" xfId="1" applyFont="1" applyFill="1" applyBorder="1" applyAlignment="1" applyProtection="1">
      <alignment horizontal="left" vertical="center"/>
      <protection hidden="1"/>
    </xf>
    <xf numFmtId="41" fontId="8" fillId="0" borderId="6" xfId="1" applyFont="1" applyFill="1" applyBorder="1" applyAlignment="1" applyProtection="1">
      <alignment horizontal="left" vertical="center"/>
      <protection hidden="1"/>
    </xf>
    <xf numFmtId="41" fontId="8" fillId="0" borderId="7" xfId="1" applyFont="1" applyFill="1" applyBorder="1" applyAlignment="1" applyProtection="1">
      <alignment horizontal="left" vertical="center"/>
      <protection hidden="1"/>
    </xf>
    <xf numFmtId="41" fontId="8" fillId="0" borderId="50" xfId="1" applyFont="1" applyFill="1" applyBorder="1" applyAlignment="1" applyProtection="1">
      <alignment horizontal="left" vertical="center" shrinkToFit="1"/>
      <protection hidden="1"/>
    </xf>
    <xf numFmtId="41" fontId="8" fillId="0" borderId="28" xfId="1" applyFont="1" applyFill="1" applyBorder="1" applyAlignment="1" applyProtection="1">
      <alignment horizontal="left" vertical="center"/>
      <protection hidden="1"/>
    </xf>
    <xf numFmtId="177" fontId="8" fillId="0" borderId="18" xfId="1" applyNumberFormat="1" applyFont="1" applyFill="1" applyBorder="1" applyAlignment="1" applyProtection="1">
      <alignment horizontal="right" vertical="center"/>
      <protection locked="0"/>
    </xf>
    <xf numFmtId="177" fontId="8" fillId="0" borderId="102" xfId="1" applyNumberFormat="1" applyFont="1" applyBorder="1" applyAlignment="1" applyProtection="1">
      <alignment horizontal="right" vertical="center"/>
      <protection hidden="1"/>
    </xf>
    <xf numFmtId="177" fontId="50" fillId="0" borderId="1" xfId="52" applyNumberFormat="1" applyFont="1" applyBorder="1">
      <alignment vertical="center"/>
    </xf>
    <xf numFmtId="177" fontId="10" fillId="5" borderId="2" xfId="1" applyNumberFormat="1" applyFont="1" applyFill="1" applyBorder="1" applyAlignment="1" applyProtection="1">
      <alignment horizontal="right" vertical="center"/>
      <protection locked="0"/>
    </xf>
    <xf numFmtId="177" fontId="8" fillId="0" borderId="1" xfId="1" applyNumberFormat="1" applyFont="1" applyBorder="1" applyAlignment="1" applyProtection="1">
      <alignment horizontal="right" vertical="center"/>
      <protection locked="0"/>
    </xf>
    <xf numFmtId="177" fontId="10" fillId="6" borderId="2" xfId="1" applyNumberFormat="1" applyFont="1" applyFill="1" applyBorder="1" applyAlignment="1" applyProtection="1">
      <alignment horizontal="right" vertical="center"/>
      <protection locked="0"/>
    </xf>
    <xf numFmtId="177" fontId="10" fillId="6" borderId="1" xfId="1" applyNumberFormat="1" applyFont="1" applyFill="1" applyBorder="1" applyAlignment="1" applyProtection="1">
      <alignment horizontal="right" vertical="center"/>
      <protection hidden="1"/>
    </xf>
    <xf numFmtId="177" fontId="8" fillId="0" borderId="43" xfId="1" applyNumberFormat="1" applyFont="1" applyFill="1" applyBorder="1" applyAlignment="1" applyProtection="1">
      <alignment horizontal="right" vertical="center"/>
      <protection locked="0"/>
    </xf>
    <xf numFmtId="177" fontId="8" fillId="0" borderId="43" xfId="1" applyNumberFormat="1" applyFont="1" applyBorder="1" applyAlignment="1" applyProtection="1">
      <alignment horizontal="right" vertical="center"/>
      <protection locked="0"/>
    </xf>
    <xf numFmtId="177" fontId="10" fillId="2" borderId="1" xfId="1" applyNumberFormat="1" applyFont="1" applyFill="1" applyBorder="1" applyAlignment="1" applyProtection="1">
      <alignment horizontal="right" vertical="center"/>
      <protection hidden="1"/>
    </xf>
    <xf numFmtId="177" fontId="50" fillId="0" borderId="2" xfId="52" applyNumberFormat="1" applyFont="1" applyBorder="1">
      <alignment vertical="center"/>
    </xf>
    <xf numFmtId="177" fontId="10" fillId="6" borderId="18" xfId="1" applyNumberFormat="1" applyFont="1" applyFill="1" applyBorder="1" applyAlignment="1" applyProtection="1">
      <alignment horizontal="right" vertical="center"/>
      <protection locked="0"/>
    </xf>
    <xf numFmtId="177" fontId="10" fillId="3" borderId="100" xfId="1" applyNumberFormat="1" applyFont="1" applyFill="1" applyBorder="1" applyAlignment="1" applyProtection="1">
      <alignment horizontal="right" vertical="center"/>
      <protection hidden="1"/>
    </xf>
    <xf numFmtId="177" fontId="10" fillId="3" borderId="1" xfId="1" applyNumberFormat="1" applyFont="1" applyFill="1" applyBorder="1" applyAlignment="1" applyProtection="1">
      <alignment horizontal="right" vertical="center"/>
      <protection hidden="1"/>
    </xf>
    <xf numFmtId="177" fontId="50" fillId="0" borderId="1" xfId="49" applyNumberFormat="1" applyFont="1" applyBorder="1">
      <alignment vertical="center"/>
    </xf>
    <xf numFmtId="177" fontId="10" fillId="2" borderId="101" xfId="1" applyNumberFormat="1" applyFont="1" applyFill="1" applyBorder="1" applyAlignment="1" applyProtection="1">
      <alignment horizontal="right" vertical="center"/>
      <protection hidden="1"/>
    </xf>
    <xf numFmtId="177" fontId="10" fillId="5" borderId="18" xfId="1" applyNumberFormat="1" applyFont="1" applyFill="1" applyBorder="1" applyAlignment="1" applyProtection="1">
      <alignment horizontal="right" vertical="center"/>
      <protection locked="0"/>
    </xf>
    <xf numFmtId="177" fontId="50" fillId="0" borderId="1" xfId="52" applyNumberFormat="1" applyFont="1" applyBorder="1">
      <alignment vertical="center"/>
    </xf>
    <xf numFmtId="177" fontId="50" fillId="0" borderId="3" xfId="52" applyNumberFormat="1" applyFont="1" applyBorder="1">
      <alignment vertical="center"/>
    </xf>
    <xf numFmtId="177" fontId="50" fillId="0" borderId="1" xfId="52" applyNumberFormat="1" applyFont="1" applyBorder="1">
      <alignment vertical="center"/>
    </xf>
    <xf numFmtId="177" fontId="50" fillId="0" borderId="3" xfId="52" applyNumberFormat="1" applyFont="1" applyBorder="1">
      <alignment vertical="center"/>
    </xf>
    <xf numFmtId="177" fontId="50" fillId="0" borderId="1" xfId="52" applyNumberFormat="1" applyFont="1" applyBorder="1">
      <alignment vertical="center"/>
    </xf>
    <xf numFmtId="177" fontId="50" fillId="0" borderId="3" xfId="52" applyNumberFormat="1" applyFont="1" applyBorder="1">
      <alignment vertical="center"/>
    </xf>
    <xf numFmtId="177" fontId="50" fillId="0" borderId="1" xfId="52" applyNumberFormat="1" applyFont="1" applyBorder="1">
      <alignment vertical="center"/>
    </xf>
    <xf numFmtId="177" fontId="50" fillId="0" borderId="3" xfId="52" applyNumberFormat="1" applyFont="1" applyBorder="1">
      <alignment vertical="center"/>
    </xf>
    <xf numFmtId="177" fontId="8" fillId="0" borderId="2" xfId="198" applyNumberFormat="1" applyFont="1" applyBorder="1" applyAlignment="1" applyProtection="1">
      <alignment horizontal="right" vertical="center"/>
      <protection locked="0"/>
    </xf>
    <xf numFmtId="177" fontId="8" fillId="0" borderId="18" xfId="198" applyNumberFormat="1" applyFont="1" applyBorder="1" applyAlignment="1" applyProtection="1">
      <alignment horizontal="right" vertical="center"/>
      <protection locked="0"/>
    </xf>
    <xf numFmtId="177" fontId="8" fillId="0" borderId="2" xfId="198" applyNumberFormat="1" applyFont="1" applyBorder="1" applyAlignment="1" applyProtection="1">
      <alignment horizontal="right" vertical="center"/>
      <protection locked="0"/>
    </xf>
    <xf numFmtId="177" fontId="8" fillId="0" borderId="18" xfId="198" applyNumberFormat="1" applyFont="1" applyBorder="1" applyAlignment="1" applyProtection="1">
      <alignment horizontal="right" vertical="center"/>
      <protection locked="0"/>
    </xf>
    <xf numFmtId="177" fontId="8" fillId="0" borderId="2" xfId="198" applyNumberFormat="1" applyFont="1" applyBorder="1" applyAlignment="1" applyProtection="1">
      <alignment horizontal="right" vertical="center"/>
      <protection locked="0"/>
    </xf>
    <xf numFmtId="177" fontId="8" fillId="0" borderId="18" xfId="198" applyNumberFormat="1" applyFont="1" applyBorder="1" applyAlignment="1" applyProtection="1">
      <alignment horizontal="right" vertical="center"/>
      <protection locked="0"/>
    </xf>
    <xf numFmtId="177" fontId="8" fillId="0" borderId="2" xfId="198" applyNumberFormat="1" applyFont="1" applyBorder="1" applyAlignment="1" applyProtection="1">
      <alignment horizontal="right" vertical="center"/>
      <protection locked="0"/>
    </xf>
    <xf numFmtId="177" fontId="8" fillId="0" borderId="18" xfId="198" applyNumberFormat="1" applyFont="1" applyBorder="1" applyAlignment="1" applyProtection="1">
      <alignment horizontal="right" vertical="center"/>
      <protection locked="0"/>
    </xf>
    <xf numFmtId="177" fontId="8" fillId="0" borderId="2" xfId="198" applyNumberFormat="1" applyFont="1" applyBorder="1" applyAlignment="1" applyProtection="1">
      <alignment horizontal="right" vertical="center"/>
      <protection locked="0"/>
    </xf>
    <xf numFmtId="177" fontId="8" fillId="0" borderId="18" xfId="198" applyNumberFormat="1" applyFont="1" applyBorder="1" applyAlignment="1" applyProtection="1">
      <alignment horizontal="right" vertical="center"/>
      <protection locked="0"/>
    </xf>
    <xf numFmtId="177" fontId="8" fillId="0" borderId="18" xfId="198" applyNumberFormat="1" applyFont="1" applyBorder="1" applyAlignment="1" applyProtection="1">
      <alignment horizontal="right" vertical="center"/>
      <protection hidden="1"/>
    </xf>
    <xf numFmtId="177" fontId="8" fillId="0" borderId="2" xfId="198" applyNumberFormat="1" applyFont="1" applyBorder="1" applyAlignment="1" applyProtection="1">
      <alignment horizontal="right" vertical="center"/>
      <protection locked="0"/>
    </xf>
    <xf numFmtId="177" fontId="8" fillId="0" borderId="2" xfId="198" applyNumberFormat="1" applyFont="1" applyBorder="1" applyAlignment="1" applyProtection="1">
      <alignment horizontal="right" vertical="center"/>
      <protection hidden="1"/>
    </xf>
    <xf numFmtId="177" fontId="8" fillId="0" borderId="18" xfId="198" applyNumberFormat="1" applyFont="1" applyBorder="1" applyAlignment="1" applyProtection="1">
      <alignment horizontal="right" vertical="center"/>
      <protection locked="0"/>
    </xf>
    <xf numFmtId="177" fontId="8" fillId="0" borderId="2" xfId="198" applyNumberFormat="1" applyFont="1" applyBorder="1" applyAlignment="1" applyProtection="1">
      <alignment horizontal="right" vertical="center"/>
      <protection locked="0"/>
    </xf>
    <xf numFmtId="177" fontId="8" fillId="0" borderId="18" xfId="198" applyNumberFormat="1" applyFont="1" applyBorder="1" applyAlignment="1" applyProtection="1">
      <alignment horizontal="right" vertical="center"/>
      <protection locked="0"/>
    </xf>
    <xf numFmtId="177" fontId="8" fillId="0" borderId="2" xfId="198" applyNumberFormat="1" applyFont="1" applyBorder="1" applyAlignment="1" applyProtection="1">
      <alignment horizontal="right" vertical="center"/>
      <protection locked="0"/>
    </xf>
    <xf numFmtId="177" fontId="8" fillId="0" borderId="18" xfId="198" applyNumberFormat="1" applyFont="1" applyBorder="1" applyAlignment="1" applyProtection="1">
      <alignment horizontal="right" vertical="center"/>
      <protection locked="0"/>
    </xf>
    <xf numFmtId="177" fontId="8" fillId="0" borderId="2" xfId="198" applyNumberFormat="1" applyFont="1" applyBorder="1" applyAlignment="1" applyProtection="1">
      <alignment horizontal="right" vertical="center"/>
      <protection locked="0"/>
    </xf>
    <xf numFmtId="177" fontId="8" fillId="0" borderId="18" xfId="198" applyNumberFormat="1" applyFont="1" applyBorder="1" applyAlignment="1" applyProtection="1">
      <alignment horizontal="right" vertical="center"/>
      <protection locked="0"/>
    </xf>
    <xf numFmtId="177" fontId="8" fillId="0" borderId="2" xfId="198" applyNumberFormat="1" applyFont="1" applyBorder="1" applyAlignment="1" applyProtection="1">
      <alignment horizontal="right" vertical="center"/>
      <protection locked="0"/>
    </xf>
    <xf numFmtId="177" fontId="8" fillId="0" borderId="18" xfId="198" applyNumberFormat="1" applyFont="1" applyBorder="1" applyAlignment="1" applyProtection="1">
      <alignment horizontal="right" vertical="center"/>
      <protection locked="0"/>
    </xf>
    <xf numFmtId="177" fontId="8" fillId="0" borderId="2" xfId="198" applyNumberFormat="1" applyFont="1" applyBorder="1" applyAlignment="1" applyProtection="1">
      <alignment horizontal="right" vertical="center"/>
      <protection locked="0"/>
    </xf>
    <xf numFmtId="177" fontId="8" fillId="0" borderId="18" xfId="198" applyNumberFormat="1" applyFont="1" applyBorder="1" applyAlignment="1" applyProtection="1">
      <alignment horizontal="right" vertical="center"/>
      <protection locked="0"/>
    </xf>
    <xf numFmtId="177" fontId="8" fillId="0" borderId="2" xfId="51" applyNumberFormat="1" applyFont="1" applyFill="1" applyBorder="1" applyAlignment="1" applyProtection="1">
      <alignment horizontal="right" vertical="center"/>
      <protection hidden="1"/>
    </xf>
    <xf numFmtId="177" fontId="8" fillId="0" borderId="1" xfId="51" applyNumberFormat="1" applyFont="1" applyFill="1" applyBorder="1" applyAlignment="1" applyProtection="1">
      <alignment horizontal="right" vertical="center"/>
      <protection hidden="1"/>
    </xf>
    <xf numFmtId="177" fontId="8" fillId="0" borderId="2" xfId="51" applyNumberFormat="1" applyFont="1" applyFill="1" applyBorder="1" applyAlignment="1" applyProtection="1">
      <alignment horizontal="right" vertical="center"/>
      <protection hidden="1"/>
    </xf>
    <xf numFmtId="177" fontId="8" fillId="0" borderId="1" xfId="51" applyNumberFormat="1" applyFont="1" applyFill="1" applyBorder="1" applyAlignment="1" applyProtection="1">
      <alignment horizontal="right" vertical="center"/>
      <protection hidden="1"/>
    </xf>
    <xf numFmtId="177" fontId="8" fillId="0" borderId="2" xfId="51" applyNumberFormat="1" applyFont="1" applyFill="1" applyBorder="1" applyAlignment="1" applyProtection="1">
      <alignment horizontal="right" vertical="center"/>
      <protection hidden="1"/>
    </xf>
    <xf numFmtId="177" fontId="8" fillId="0" borderId="1" xfId="51" applyNumberFormat="1" applyFont="1" applyFill="1" applyBorder="1" applyAlignment="1" applyProtection="1">
      <alignment horizontal="right" vertical="center"/>
      <protection hidden="1"/>
    </xf>
    <xf numFmtId="177" fontId="8" fillId="0" borderId="2" xfId="51" applyNumberFormat="1" applyFont="1" applyFill="1" applyBorder="1" applyAlignment="1" applyProtection="1">
      <alignment horizontal="right" vertical="center"/>
      <protection hidden="1"/>
    </xf>
    <xf numFmtId="177" fontId="8" fillId="0" borderId="1" xfId="51" applyNumberFormat="1" applyFont="1" applyFill="1" applyBorder="1" applyAlignment="1" applyProtection="1">
      <alignment horizontal="right" vertical="center"/>
      <protection hidden="1"/>
    </xf>
    <xf numFmtId="177" fontId="8" fillId="0" borderId="2" xfId="51" applyNumberFormat="1" applyFont="1" applyFill="1" applyBorder="1" applyAlignment="1" applyProtection="1">
      <alignment horizontal="right" vertical="center"/>
      <protection hidden="1"/>
    </xf>
    <xf numFmtId="177" fontId="8" fillId="0" borderId="1" xfId="51" applyNumberFormat="1" applyFont="1" applyFill="1" applyBorder="1" applyAlignment="1" applyProtection="1">
      <alignment horizontal="right" vertical="center"/>
      <protection hidden="1"/>
    </xf>
    <xf numFmtId="177" fontId="8" fillId="0" borderId="2" xfId="51" applyNumberFormat="1" applyFont="1" applyFill="1" applyBorder="1" applyAlignment="1" applyProtection="1">
      <alignment horizontal="right" vertical="center"/>
      <protection hidden="1"/>
    </xf>
    <xf numFmtId="177" fontId="8" fillId="0" borderId="1" xfId="51" applyNumberFormat="1" applyFont="1" applyFill="1" applyBorder="1" applyAlignment="1" applyProtection="1">
      <alignment horizontal="right" vertical="center"/>
      <protection hidden="1"/>
    </xf>
    <xf numFmtId="177" fontId="8" fillId="0" borderId="2" xfId="51" applyNumberFormat="1" applyFont="1" applyFill="1" applyBorder="1" applyAlignment="1" applyProtection="1">
      <alignment horizontal="right" vertical="center"/>
      <protection hidden="1"/>
    </xf>
    <xf numFmtId="177" fontId="8" fillId="0" borderId="1" xfId="51" applyNumberFormat="1" applyFont="1" applyFill="1" applyBorder="1" applyAlignment="1" applyProtection="1">
      <alignment horizontal="right" vertical="center"/>
      <protection hidden="1"/>
    </xf>
    <xf numFmtId="177" fontId="8" fillId="0" borderId="2" xfId="51" applyNumberFormat="1" applyFont="1" applyFill="1" applyBorder="1" applyAlignment="1" applyProtection="1">
      <alignment horizontal="right" vertical="center"/>
      <protection hidden="1"/>
    </xf>
    <xf numFmtId="177" fontId="8" fillId="0" borderId="1" xfId="51" applyNumberFormat="1" applyFont="1" applyFill="1" applyBorder="1" applyAlignment="1" applyProtection="1">
      <alignment horizontal="right" vertical="center"/>
      <protection hidden="1"/>
    </xf>
    <xf numFmtId="177" fontId="8" fillId="0" borderId="2" xfId="51" applyNumberFormat="1" applyFont="1" applyFill="1" applyBorder="1" applyAlignment="1" applyProtection="1">
      <alignment horizontal="right" vertical="center"/>
      <protection hidden="1"/>
    </xf>
    <xf numFmtId="177" fontId="8" fillId="0" borderId="1" xfId="51" applyNumberFormat="1" applyFont="1" applyFill="1" applyBorder="1" applyAlignment="1" applyProtection="1">
      <alignment horizontal="right" vertical="center"/>
      <protection hidden="1"/>
    </xf>
    <xf numFmtId="177" fontId="8" fillId="0" borderId="2" xfId="51" applyNumberFormat="1" applyFont="1" applyFill="1" applyBorder="1" applyAlignment="1" applyProtection="1">
      <alignment horizontal="right" vertical="center"/>
      <protection hidden="1"/>
    </xf>
    <xf numFmtId="177" fontId="8" fillId="0" borderId="1" xfId="51" applyNumberFormat="1" applyFont="1" applyFill="1" applyBorder="1" applyAlignment="1" applyProtection="1">
      <alignment horizontal="right" vertical="center"/>
      <protection hidden="1"/>
    </xf>
    <xf numFmtId="177" fontId="8" fillId="0" borderId="2" xfId="51" applyNumberFormat="1" applyFont="1" applyFill="1" applyBorder="1" applyAlignment="1" applyProtection="1">
      <alignment horizontal="right" vertical="center"/>
      <protection hidden="1"/>
    </xf>
    <xf numFmtId="177" fontId="8" fillId="0" borderId="1" xfId="51" applyNumberFormat="1" applyFont="1" applyFill="1" applyBorder="1" applyAlignment="1" applyProtection="1">
      <alignment horizontal="right" vertical="center"/>
      <protection hidden="1"/>
    </xf>
    <xf numFmtId="177" fontId="50" fillId="0" borderId="1" xfId="52" applyNumberFormat="1" applyFont="1" applyBorder="1">
      <alignment vertical="center"/>
    </xf>
    <xf numFmtId="177" fontId="50" fillId="0" borderId="1" xfId="52" applyNumberFormat="1" applyFont="1" applyBorder="1">
      <alignment vertical="center"/>
    </xf>
    <xf numFmtId="177" fontId="50" fillId="0" borderId="1" xfId="52" applyNumberFormat="1" applyFont="1" applyBorder="1">
      <alignment vertical="center"/>
    </xf>
    <xf numFmtId="177" fontId="50" fillId="0" borderId="1" xfId="52" applyNumberFormat="1" applyFont="1" applyBorder="1">
      <alignment vertical="center"/>
    </xf>
    <xf numFmtId="177" fontId="8" fillId="0" borderId="2" xfId="198" applyNumberFormat="1" applyFont="1" applyBorder="1" applyAlignment="1" applyProtection="1">
      <alignment horizontal="right" vertical="center"/>
      <protection locked="0"/>
    </xf>
    <xf numFmtId="177" fontId="8" fillId="0" borderId="18" xfId="198" applyNumberFormat="1" applyFont="1" applyBorder="1" applyAlignment="1" applyProtection="1">
      <alignment horizontal="right" vertical="center"/>
      <protection locked="0"/>
    </xf>
    <xf numFmtId="177" fontId="8" fillId="0" borderId="60" xfId="1" applyNumberFormat="1" applyFont="1" applyFill="1" applyBorder="1" applyAlignment="1" applyProtection="1">
      <alignment horizontal="right" vertical="center"/>
      <protection hidden="1"/>
    </xf>
    <xf numFmtId="177" fontId="50" fillId="0" borderId="2" xfId="209" applyNumberFormat="1" applyFont="1" applyBorder="1">
      <alignment vertical="center"/>
    </xf>
    <xf numFmtId="177" fontId="50" fillId="0" borderId="2" xfId="209" applyNumberFormat="1" applyFont="1" applyBorder="1">
      <alignment vertical="center"/>
    </xf>
    <xf numFmtId="177" fontId="50" fillId="0" borderId="2" xfId="209" applyNumberFormat="1" applyFont="1" applyBorder="1">
      <alignment vertical="center"/>
    </xf>
    <xf numFmtId="177" fontId="50" fillId="0" borderId="2" xfId="209" applyNumberFormat="1" applyFont="1" applyBorder="1">
      <alignment vertical="center"/>
    </xf>
    <xf numFmtId="177" fontId="50" fillId="0" borderId="2" xfId="209" applyNumberFormat="1" applyFont="1" applyBorder="1">
      <alignment vertical="center"/>
    </xf>
    <xf numFmtId="177" fontId="50" fillId="0" borderId="2" xfId="209" applyNumberFormat="1" applyFont="1" applyBorder="1">
      <alignment vertical="center"/>
    </xf>
    <xf numFmtId="177" fontId="50" fillId="0" borderId="2" xfId="209" applyNumberFormat="1" applyFont="1" applyBorder="1">
      <alignment vertical="center"/>
    </xf>
    <xf numFmtId="177" fontId="50" fillId="0" borderId="2" xfId="209" applyNumberFormat="1" applyFont="1" applyBorder="1">
      <alignment vertical="center"/>
    </xf>
    <xf numFmtId="177" fontId="50" fillId="0" borderId="2" xfId="209" applyNumberFormat="1" applyFont="1" applyBorder="1">
      <alignment vertical="center"/>
    </xf>
    <xf numFmtId="177" fontId="50" fillId="0" borderId="1" xfId="209" applyNumberFormat="1" applyFont="1" applyBorder="1">
      <alignment vertical="center"/>
    </xf>
    <xf numFmtId="177" fontId="50" fillId="0" borderId="1" xfId="209" applyNumberFormat="1" applyFont="1" applyBorder="1">
      <alignment vertical="center"/>
    </xf>
    <xf numFmtId="177" fontId="50" fillId="0" borderId="2" xfId="209" applyNumberFormat="1" applyFont="1" applyBorder="1">
      <alignment vertical="center"/>
    </xf>
    <xf numFmtId="177" fontId="50" fillId="0" borderId="2" xfId="209" applyNumberFormat="1" applyFont="1" applyBorder="1">
      <alignment vertical="center"/>
    </xf>
    <xf numFmtId="177" fontId="50" fillId="0" borderId="1" xfId="209" applyNumberFormat="1" applyFont="1" applyBorder="1">
      <alignment vertical="center"/>
    </xf>
    <xf numFmtId="177" fontId="50" fillId="0" borderId="2" xfId="209" applyNumberFormat="1" applyFont="1" applyBorder="1">
      <alignment vertical="center"/>
    </xf>
    <xf numFmtId="177" fontId="50" fillId="0" borderId="1" xfId="209" applyNumberFormat="1" applyFont="1" applyBorder="1">
      <alignment vertical="center"/>
    </xf>
    <xf numFmtId="177" fontId="50" fillId="0" borderId="2" xfId="209" applyNumberFormat="1" applyFont="1" applyBorder="1">
      <alignment vertical="center"/>
    </xf>
    <xf numFmtId="177" fontId="50" fillId="0" borderId="1" xfId="209" applyNumberFormat="1" applyFont="1" applyBorder="1">
      <alignment vertical="center"/>
    </xf>
    <xf numFmtId="177" fontId="50" fillId="0" borderId="2" xfId="209" applyNumberFormat="1" applyFont="1" applyBorder="1">
      <alignment vertical="center"/>
    </xf>
    <xf numFmtId="177" fontId="50" fillId="0" borderId="1" xfId="209" applyNumberFormat="1" applyFont="1" applyBorder="1">
      <alignment vertical="center"/>
    </xf>
    <xf numFmtId="177" fontId="50" fillId="0" borderId="2" xfId="209" applyNumberFormat="1" applyFont="1" applyBorder="1">
      <alignment vertical="center"/>
    </xf>
    <xf numFmtId="177" fontId="50" fillId="0" borderId="1" xfId="209" applyNumberFormat="1" applyFont="1" applyBorder="1">
      <alignment vertical="center"/>
    </xf>
    <xf numFmtId="177" fontId="50" fillId="0" borderId="2" xfId="209" applyNumberFormat="1" applyFont="1" applyBorder="1">
      <alignment vertical="center"/>
    </xf>
    <xf numFmtId="177" fontId="50" fillId="0" borderId="1" xfId="209" applyNumberFormat="1" applyFont="1" applyBorder="1">
      <alignment vertical="center"/>
    </xf>
    <xf numFmtId="177" fontId="50" fillId="0" borderId="2" xfId="209" applyNumberFormat="1" applyFont="1" applyBorder="1">
      <alignment vertical="center"/>
    </xf>
    <xf numFmtId="177" fontId="50" fillId="0" borderId="1" xfId="209" applyNumberFormat="1" applyFont="1" applyBorder="1">
      <alignment vertical="center"/>
    </xf>
    <xf numFmtId="177" fontId="50" fillId="0" borderId="2" xfId="209" applyNumberFormat="1" applyFont="1" applyBorder="1">
      <alignment vertical="center"/>
    </xf>
    <xf numFmtId="177" fontId="50" fillId="0" borderId="1" xfId="209" applyNumberFormat="1" applyFont="1" applyBorder="1">
      <alignment vertical="center"/>
    </xf>
    <xf numFmtId="177" fontId="50" fillId="0" borderId="2" xfId="209" applyNumberFormat="1" applyFont="1" applyBorder="1">
      <alignment vertical="center"/>
    </xf>
    <xf numFmtId="177" fontId="50" fillId="0" borderId="1" xfId="209" applyNumberFormat="1" applyFont="1" applyBorder="1">
      <alignment vertical="center"/>
    </xf>
    <xf numFmtId="177" fontId="50" fillId="0" borderId="2" xfId="209" applyNumberFormat="1" applyFont="1" applyBorder="1">
      <alignment vertical="center"/>
    </xf>
    <xf numFmtId="177" fontId="50" fillId="0" borderId="1" xfId="209" applyNumberFormat="1" applyFont="1" applyBorder="1">
      <alignment vertical="center"/>
    </xf>
    <xf numFmtId="177" fontId="50" fillId="0" borderId="2" xfId="209" applyNumberFormat="1" applyFont="1" applyBorder="1">
      <alignment vertical="center"/>
    </xf>
    <xf numFmtId="177" fontId="50" fillId="0" borderId="1" xfId="209" applyNumberFormat="1" applyFont="1" applyBorder="1">
      <alignment vertical="center"/>
    </xf>
    <xf numFmtId="177" fontId="50" fillId="0" borderId="2" xfId="209" applyNumberFormat="1" applyFont="1" applyBorder="1">
      <alignment vertical="center"/>
    </xf>
    <xf numFmtId="177" fontId="50" fillId="0" borderId="1" xfId="209" applyNumberFormat="1" applyFont="1" applyBorder="1">
      <alignment vertical="center"/>
    </xf>
    <xf numFmtId="177" fontId="50" fillId="0" borderId="2" xfId="209" applyNumberFormat="1" applyFont="1" applyBorder="1">
      <alignment vertical="center"/>
    </xf>
    <xf numFmtId="177" fontId="50" fillId="0" borderId="1" xfId="209" applyNumberFormat="1" applyFont="1" applyBorder="1">
      <alignment vertical="center"/>
    </xf>
    <xf numFmtId="177" fontId="50" fillId="0" borderId="2" xfId="209" applyNumberFormat="1" applyFont="1" applyBorder="1">
      <alignment vertical="center"/>
    </xf>
    <xf numFmtId="177" fontId="50" fillId="0" borderId="1" xfId="209" applyNumberFormat="1" applyFont="1" applyBorder="1">
      <alignment vertical="center"/>
    </xf>
    <xf numFmtId="177" fontId="50" fillId="0" borderId="2" xfId="209" applyNumberFormat="1" applyFont="1" applyBorder="1">
      <alignment vertical="center"/>
    </xf>
    <xf numFmtId="177" fontId="50" fillId="0" borderId="1" xfId="209" applyNumberFormat="1" applyFont="1" applyBorder="1">
      <alignment vertical="center"/>
    </xf>
    <xf numFmtId="177" fontId="50" fillId="0" borderId="2" xfId="209" applyNumberFormat="1" applyFont="1" applyBorder="1">
      <alignment vertical="center"/>
    </xf>
    <xf numFmtId="177" fontId="50" fillId="0" borderId="1" xfId="209" applyNumberFormat="1" applyFont="1" applyBorder="1">
      <alignment vertical="center"/>
    </xf>
    <xf numFmtId="177" fontId="50" fillId="0" borderId="2" xfId="209" applyNumberFormat="1" applyFont="1" applyBorder="1">
      <alignment vertical="center"/>
    </xf>
    <xf numFmtId="177" fontId="50" fillId="0" borderId="1" xfId="209" applyNumberFormat="1" applyFont="1" applyBorder="1">
      <alignment vertical="center"/>
    </xf>
    <xf numFmtId="177" fontId="50" fillId="0" borderId="2" xfId="209" applyNumberFormat="1" applyFont="1" applyBorder="1">
      <alignment vertical="center"/>
    </xf>
    <xf numFmtId="177" fontId="50" fillId="0" borderId="1" xfId="209" applyNumberFormat="1" applyFont="1" applyBorder="1">
      <alignment vertical="center"/>
    </xf>
    <xf numFmtId="177" fontId="50" fillId="0" borderId="2" xfId="209" applyNumberFormat="1" applyFont="1" applyBorder="1">
      <alignment vertical="center"/>
    </xf>
    <xf numFmtId="177" fontId="50" fillId="0" borderId="1" xfId="209" applyNumberFormat="1" applyFont="1" applyBorder="1">
      <alignment vertical="center"/>
    </xf>
    <xf numFmtId="177" fontId="50" fillId="0" borderId="2" xfId="209" applyNumberFormat="1" applyFont="1" applyBorder="1">
      <alignment vertical="center"/>
    </xf>
    <xf numFmtId="177" fontId="50" fillId="0" borderId="1" xfId="209" applyNumberFormat="1" applyFont="1" applyBorder="1">
      <alignment vertical="center"/>
    </xf>
    <xf numFmtId="177" fontId="50" fillId="0" borderId="2" xfId="209" applyNumberFormat="1" applyFont="1" applyBorder="1">
      <alignment vertical="center"/>
    </xf>
    <xf numFmtId="177" fontId="50" fillId="0" borderId="1" xfId="209" applyNumberFormat="1" applyFont="1" applyBorder="1">
      <alignment vertical="center"/>
    </xf>
    <xf numFmtId="177" fontId="50" fillId="0" borderId="2" xfId="209" applyNumberFormat="1" applyFont="1" applyBorder="1">
      <alignment vertical="center"/>
    </xf>
    <xf numFmtId="177" fontId="50" fillId="0" borderId="1" xfId="209" applyNumberFormat="1" applyFont="1" applyBorder="1">
      <alignment vertical="center"/>
    </xf>
    <xf numFmtId="177" fontId="50" fillId="0" borderId="2" xfId="209" applyNumberFormat="1" applyFont="1" applyBorder="1">
      <alignment vertical="center"/>
    </xf>
    <xf numFmtId="177" fontId="50" fillId="0" borderId="1" xfId="209" applyNumberFormat="1" applyFont="1" applyBorder="1">
      <alignment vertical="center"/>
    </xf>
    <xf numFmtId="177" fontId="50" fillId="0" borderId="2" xfId="209" applyNumberFormat="1" applyFont="1" applyBorder="1">
      <alignment vertical="center"/>
    </xf>
    <xf numFmtId="177" fontId="50" fillId="0" borderId="1" xfId="209" applyNumberFormat="1" applyFont="1" applyBorder="1">
      <alignment vertical="center"/>
    </xf>
    <xf numFmtId="177" fontId="50" fillId="0" borderId="2" xfId="209" applyNumberFormat="1" applyFont="1" applyBorder="1">
      <alignment vertical="center"/>
    </xf>
    <xf numFmtId="177" fontId="50" fillId="0" borderId="1" xfId="209" applyNumberFormat="1" applyFont="1" applyBorder="1">
      <alignment vertical="center"/>
    </xf>
    <xf numFmtId="177" fontId="50" fillId="0" borderId="2" xfId="209" applyNumberFormat="1" applyFont="1" applyBorder="1">
      <alignment vertical="center"/>
    </xf>
    <xf numFmtId="177" fontId="50" fillId="0" borderId="1" xfId="209" applyNumberFormat="1" applyFont="1" applyBorder="1">
      <alignment vertical="center"/>
    </xf>
    <xf numFmtId="177" fontId="50" fillId="0" borderId="2" xfId="209" applyNumberFormat="1" applyFont="1" applyBorder="1">
      <alignment vertical="center"/>
    </xf>
    <xf numFmtId="177" fontId="50" fillId="0" borderId="1" xfId="209" applyNumberFormat="1" applyFont="1" applyBorder="1">
      <alignment vertical="center"/>
    </xf>
    <xf numFmtId="177" fontId="50" fillId="0" borderId="2" xfId="209" applyNumberFormat="1" applyFont="1" applyBorder="1">
      <alignment vertical="center"/>
    </xf>
    <xf numFmtId="177" fontId="50" fillId="0" borderId="1" xfId="209" applyNumberFormat="1" applyFont="1" applyBorder="1">
      <alignment vertical="center"/>
    </xf>
    <xf numFmtId="177" fontId="1" fillId="0" borderId="0" xfId="213" applyNumberFormat="1">
      <alignment vertical="center"/>
    </xf>
    <xf numFmtId="41" fontId="6" fillId="0" borderId="0" xfId="1" applyFont="1" applyAlignment="1" applyProtection="1">
      <alignment horizontal="center" vertical="center"/>
      <protection hidden="1"/>
    </xf>
    <xf numFmtId="41" fontId="10" fillId="2" borderId="77" xfId="1" applyFont="1" applyFill="1" applyBorder="1" applyAlignment="1" applyProtection="1">
      <alignment horizontal="center" vertical="center"/>
      <protection hidden="1"/>
    </xf>
    <xf numFmtId="41" fontId="10" fillId="2" borderId="13" xfId="1" applyFont="1" applyFill="1" applyBorder="1" applyAlignment="1" applyProtection="1">
      <alignment horizontal="center" vertical="center"/>
      <protection hidden="1"/>
    </xf>
    <xf numFmtId="41" fontId="10" fillId="2" borderId="79" xfId="1" applyFont="1" applyFill="1" applyBorder="1" applyAlignment="1" applyProtection="1">
      <alignment horizontal="center" vertical="center"/>
      <protection hidden="1"/>
    </xf>
    <xf numFmtId="41" fontId="10" fillId="2" borderId="80" xfId="1" applyFont="1" applyFill="1" applyBorder="1" applyAlignment="1" applyProtection="1">
      <alignment horizontal="center" vertical="center"/>
      <protection hidden="1"/>
    </xf>
    <xf numFmtId="41" fontId="10" fillId="2" borderId="18" xfId="1" applyFont="1" applyFill="1" applyBorder="1" applyAlignment="1" applyProtection="1">
      <alignment horizontal="left" vertical="center"/>
      <protection hidden="1"/>
    </xf>
    <xf numFmtId="41" fontId="10" fillId="2" borderId="11" xfId="1" applyFont="1" applyFill="1" applyBorder="1" applyAlignment="1" applyProtection="1">
      <alignment horizontal="left" vertical="center"/>
      <protection hidden="1"/>
    </xf>
    <xf numFmtId="41" fontId="10" fillId="4" borderId="50" xfId="1" applyFont="1" applyFill="1" applyBorder="1" applyAlignment="1" applyProtection="1">
      <alignment horizontal="left" vertical="center"/>
      <protection hidden="1"/>
    </xf>
    <xf numFmtId="41" fontId="10" fillId="4" borderId="18" xfId="1" applyFont="1" applyFill="1" applyBorder="1" applyAlignment="1" applyProtection="1">
      <alignment horizontal="left" vertical="center"/>
      <protection hidden="1"/>
    </xf>
    <xf numFmtId="41" fontId="10" fillId="3" borderId="37" xfId="1" applyFont="1" applyFill="1" applyBorder="1" applyAlignment="1" applyProtection="1">
      <alignment horizontal="left" vertical="center"/>
      <protection hidden="1"/>
    </xf>
    <xf numFmtId="41" fontId="10" fillId="3" borderId="4" xfId="1" applyFont="1" applyFill="1" applyBorder="1" applyAlignment="1" applyProtection="1">
      <alignment horizontal="left" vertical="center"/>
      <protection hidden="1"/>
    </xf>
    <xf numFmtId="41" fontId="10" fillId="2" borderId="81" xfId="1" applyFont="1" applyFill="1" applyBorder="1" applyAlignment="1" applyProtection="1">
      <alignment horizontal="left" vertical="center"/>
      <protection hidden="1"/>
    </xf>
    <xf numFmtId="41" fontId="10" fillId="2" borderId="37" xfId="1" applyFont="1" applyFill="1" applyBorder="1" applyAlignment="1" applyProtection="1">
      <alignment horizontal="left" vertical="center"/>
      <protection hidden="1"/>
    </xf>
    <xf numFmtId="41" fontId="10" fillId="2" borderId="4" xfId="1" applyFont="1" applyFill="1" applyBorder="1" applyAlignment="1" applyProtection="1">
      <alignment horizontal="left" vertical="center"/>
      <protection hidden="1"/>
    </xf>
    <xf numFmtId="41" fontId="10" fillId="4" borderId="4" xfId="1" applyFont="1" applyFill="1" applyBorder="1" applyAlignment="1" applyProtection="1">
      <alignment horizontal="left" vertical="center"/>
      <protection hidden="1"/>
    </xf>
    <xf numFmtId="41" fontId="10" fillId="2" borderId="0" xfId="1" applyFont="1" applyFill="1" applyBorder="1" applyAlignment="1" applyProtection="1">
      <alignment horizontal="left" vertical="center"/>
      <protection hidden="1"/>
    </xf>
    <xf numFmtId="41" fontId="10" fillId="6" borderId="18" xfId="1" applyFont="1" applyFill="1" applyBorder="1" applyAlignment="1" applyProtection="1">
      <alignment horizontal="left" vertical="center"/>
      <protection hidden="1"/>
    </xf>
    <xf numFmtId="41" fontId="10" fillId="6" borderId="68" xfId="1" applyFont="1" applyFill="1" applyBorder="1" applyAlignment="1" applyProtection="1">
      <alignment horizontal="left" vertical="center"/>
      <protection hidden="1"/>
    </xf>
    <xf numFmtId="41" fontId="10" fillId="2" borderId="68" xfId="1" applyFont="1" applyFill="1" applyBorder="1" applyAlignment="1" applyProtection="1">
      <alignment horizontal="left" vertical="center"/>
      <protection hidden="1"/>
    </xf>
    <xf numFmtId="41" fontId="10" fillId="5" borderId="18" xfId="1" applyFont="1" applyFill="1" applyBorder="1" applyAlignment="1" applyProtection="1">
      <alignment horizontal="left" vertical="center"/>
      <protection hidden="1"/>
    </xf>
    <xf numFmtId="41" fontId="10" fillId="5" borderId="4" xfId="1" applyFont="1" applyFill="1" applyBorder="1" applyAlignment="1" applyProtection="1">
      <alignment horizontal="left" vertical="center"/>
      <protection hidden="1"/>
    </xf>
    <xf numFmtId="41" fontId="10" fillId="5" borderId="68" xfId="1" applyFont="1" applyFill="1" applyBorder="1" applyAlignment="1" applyProtection="1">
      <alignment horizontal="left" vertical="center"/>
      <protection hidden="1"/>
    </xf>
    <xf numFmtId="41" fontId="10" fillId="2" borderId="69" xfId="1" applyFont="1" applyFill="1" applyBorder="1" applyAlignment="1" applyProtection="1">
      <alignment horizontal="left" vertical="center"/>
      <protection hidden="1"/>
    </xf>
    <xf numFmtId="41" fontId="10" fillId="2" borderId="70" xfId="1" applyFont="1" applyFill="1" applyBorder="1" applyAlignment="1" applyProtection="1">
      <alignment horizontal="left" vertical="center"/>
      <protection hidden="1"/>
    </xf>
    <xf numFmtId="41" fontId="10" fillId="2" borderId="21" xfId="1" applyFont="1" applyFill="1" applyBorder="1" applyAlignment="1" applyProtection="1">
      <alignment horizontal="left" vertical="center"/>
      <protection hidden="1"/>
    </xf>
    <xf numFmtId="41" fontId="10" fillId="2" borderId="75" xfId="1" applyFont="1" applyFill="1" applyBorder="1" applyAlignment="1" applyProtection="1">
      <alignment horizontal="left" vertical="center"/>
      <protection hidden="1"/>
    </xf>
    <xf numFmtId="41" fontId="10" fillId="2" borderId="72" xfId="1" applyFont="1" applyFill="1" applyBorder="1" applyAlignment="1" applyProtection="1">
      <alignment horizontal="left" vertical="center"/>
      <protection hidden="1"/>
    </xf>
    <xf numFmtId="41" fontId="10" fillId="9" borderId="18" xfId="1" applyFont="1" applyFill="1" applyBorder="1" applyAlignment="1" applyProtection="1">
      <alignment horizontal="left" vertical="center"/>
      <protection hidden="1"/>
    </xf>
    <xf numFmtId="41" fontId="10" fillId="9" borderId="4" xfId="1" applyFont="1" applyFill="1" applyBorder="1" applyAlignment="1" applyProtection="1">
      <alignment horizontal="left" vertical="center"/>
      <protection hidden="1"/>
    </xf>
    <xf numFmtId="41" fontId="10" fillId="9" borderId="68" xfId="1" applyFont="1" applyFill="1" applyBorder="1" applyAlignment="1" applyProtection="1">
      <alignment horizontal="left" vertical="center"/>
      <protection hidden="1"/>
    </xf>
    <xf numFmtId="41" fontId="10" fillId="9" borderId="11" xfId="1" applyFont="1" applyFill="1" applyBorder="1" applyAlignment="1" applyProtection="1">
      <alignment horizontal="left" vertical="center"/>
      <protection hidden="1"/>
    </xf>
    <xf numFmtId="41" fontId="10" fillId="9" borderId="54" xfId="1" applyFont="1" applyFill="1" applyBorder="1" applyAlignment="1" applyProtection="1">
      <alignment horizontal="left" vertical="center"/>
      <protection hidden="1"/>
    </xf>
    <xf numFmtId="41" fontId="8" fillId="0" borderId="18" xfId="1" applyFont="1" applyFill="1" applyBorder="1" applyAlignment="1" applyProtection="1">
      <alignment horizontal="left" vertical="center"/>
      <protection hidden="1"/>
    </xf>
    <xf numFmtId="41" fontId="8" fillId="0" borderId="68" xfId="1" applyFont="1" applyFill="1" applyBorder="1" applyAlignment="1" applyProtection="1">
      <alignment horizontal="left" vertical="center"/>
      <protection hidden="1"/>
    </xf>
    <xf numFmtId="41" fontId="10" fillId="10" borderId="46" xfId="1" applyFont="1" applyFill="1" applyBorder="1" applyAlignment="1" applyProtection="1">
      <alignment horizontal="left" vertical="center"/>
      <protection hidden="1"/>
    </xf>
    <xf numFmtId="41" fontId="10" fillId="10" borderId="47" xfId="1" applyFont="1" applyFill="1" applyBorder="1" applyAlignment="1" applyProtection="1">
      <alignment horizontal="left" vertical="center"/>
      <protection hidden="1"/>
    </xf>
    <xf numFmtId="41" fontId="10" fillId="10" borderId="78" xfId="1" applyFont="1" applyFill="1" applyBorder="1" applyAlignment="1" applyProtection="1">
      <alignment horizontal="left" vertical="center"/>
      <protection hidden="1"/>
    </xf>
    <xf numFmtId="41" fontId="10" fillId="8" borderId="18" xfId="1" applyFont="1" applyFill="1" applyBorder="1" applyAlignment="1" applyProtection="1">
      <alignment horizontal="left" vertical="center"/>
      <protection hidden="1"/>
    </xf>
    <xf numFmtId="41" fontId="10" fillId="8" borderId="11" xfId="1" applyFont="1" applyFill="1" applyBorder="1" applyAlignment="1" applyProtection="1">
      <alignment horizontal="left" vertical="center"/>
      <protection hidden="1"/>
    </xf>
    <xf numFmtId="41" fontId="10" fillId="8" borderId="0" xfId="1" applyFont="1" applyFill="1" applyBorder="1" applyAlignment="1" applyProtection="1">
      <alignment horizontal="left" vertical="center"/>
      <protection hidden="1"/>
    </xf>
    <xf numFmtId="41" fontId="10" fillId="8" borderId="7" xfId="1" applyFont="1" applyFill="1" applyBorder="1" applyAlignment="1" applyProtection="1">
      <alignment horizontal="left" vertical="center"/>
      <protection hidden="1"/>
    </xf>
    <xf numFmtId="41" fontId="10" fillId="10" borderId="37" xfId="1" applyFont="1" applyFill="1" applyBorder="1" applyAlignment="1" applyProtection="1">
      <alignment horizontal="left" vertical="center"/>
      <protection hidden="1"/>
    </xf>
    <xf numFmtId="41" fontId="10" fillId="10" borderId="4" xfId="1" applyFont="1" applyFill="1" applyBorder="1" applyAlignment="1" applyProtection="1">
      <alignment horizontal="left" vertical="center"/>
      <protection hidden="1"/>
    </xf>
    <xf numFmtId="41" fontId="10" fillId="10" borderId="68" xfId="1" applyFont="1" applyFill="1" applyBorder="1" applyAlignment="1" applyProtection="1">
      <alignment horizontal="left" vertical="center"/>
      <protection hidden="1"/>
    </xf>
    <xf numFmtId="41" fontId="10" fillId="10" borderId="37" xfId="1" applyFont="1" applyFill="1" applyBorder="1" applyAlignment="1" applyProtection="1">
      <alignment horizontal="left" vertical="center" shrinkToFit="1"/>
      <protection hidden="1"/>
    </xf>
    <xf numFmtId="41" fontId="10" fillId="10" borderId="4" xfId="1" applyFont="1" applyFill="1" applyBorder="1" applyAlignment="1" applyProtection="1">
      <alignment horizontal="left" vertical="center" shrinkToFit="1"/>
      <protection hidden="1"/>
    </xf>
    <xf numFmtId="41" fontId="10" fillId="10" borderId="8" xfId="1" applyFont="1" applyFill="1" applyBorder="1" applyAlignment="1" applyProtection="1">
      <alignment horizontal="left" vertical="center" shrinkToFit="1"/>
      <protection hidden="1"/>
    </xf>
    <xf numFmtId="41" fontId="10" fillId="10" borderId="9" xfId="1" applyFont="1" applyFill="1" applyBorder="1" applyAlignment="1" applyProtection="1">
      <alignment horizontal="left" vertical="center" shrinkToFit="1"/>
      <protection hidden="1"/>
    </xf>
    <xf numFmtId="41" fontId="10" fillId="10" borderId="8" xfId="1" applyFont="1" applyFill="1" applyBorder="1" applyAlignment="1" applyProtection="1">
      <alignment horizontal="left" vertical="center"/>
      <protection hidden="1"/>
    </xf>
    <xf numFmtId="41" fontId="10" fillId="10" borderId="9" xfId="1" applyFont="1" applyFill="1" applyBorder="1" applyAlignment="1" applyProtection="1">
      <alignment horizontal="left" vertical="center"/>
      <protection hidden="1"/>
    </xf>
    <xf numFmtId="41" fontId="10" fillId="8" borderId="54" xfId="1" applyFont="1" applyFill="1" applyBorder="1" applyAlignment="1" applyProtection="1">
      <alignment horizontal="left" vertical="center"/>
      <protection hidden="1"/>
    </xf>
    <xf numFmtId="41" fontId="10" fillId="2" borderId="73" xfId="1" applyFont="1" applyFill="1" applyBorder="1" applyAlignment="1" applyProtection="1">
      <alignment horizontal="left" vertical="center"/>
      <protection hidden="1"/>
    </xf>
    <xf numFmtId="41" fontId="10" fillId="2" borderId="71" xfId="1" applyFont="1" applyFill="1" applyBorder="1" applyAlignment="1" applyProtection="1">
      <alignment horizontal="left" vertical="center"/>
      <protection hidden="1"/>
    </xf>
    <xf numFmtId="41" fontId="10" fillId="2" borderId="74" xfId="1" applyFont="1" applyFill="1" applyBorder="1" applyAlignment="1" applyProtection="1">
      <alignment horizontal="left" vertical="center"/>
      <protection hidden="1"/>
    </xf>
    <xf numFmtId="41" fontId="10" fillId="2" borderId="76" xfId="1" applyFont="1" applyFill="1" applyBorder="1" applyAlignment="1" applyProtection="1">
      <alignment horizontal="left" vertical="center"/>
      <protection hidden="1"/>
    </xf>
    <xf numFmtId="41" fontId="8" fillId="0" borderId="57" xfId="1" applyFont="1" applyFill="1" applyBorder="1" applyAlignment="1" applyProtection="1">
      <alignment horizontal="left" vertical="center"/>
      <protection hidden="1"/>
    </xf>
    <xf numFmtId="41" fontId="8" fillId="0" borderId="54" xfId="1" applyFont="1" applyFill="1" applyBorder="1" applyAlignment="1" applyProtection="1">
      <alignment horizontal="left" vertical="center"/>
      <protection hidden="1"/>
    </xf>
    <xf numFmtId="41" fontId="10" fillId="8" borderId="4" xfId="1" applyFont="1" applyFill="1" applyBorder="1" applyAlignment="1" applyProtection="1">
      <alignment horizontal="left" vertical="center"/>
      <protection hidden="1"/>
    </xf>
    <xf numFmtId="41" fontId="10" fillId="8" borderId="68" xfId="1" applyFont="1" applyFill="1" applyBorder="1" applyAlignment="1" applyProtection="1">
      <alignment horizontal="left" vertical="center"/>
      <protection hidden="1"/>
    </xf>
  </cellXfs>
  <cellStyles count="229">
    <cellStyle name="20% - 강조색1 2" xfId="4"/>
    <cellStyle name="20% - 강조색1 2 2" xfId="54"/>
    <cellStyle name="20% - 강조색1 3" xfId="55"/>
    <cellStyle name="20% - 강조색1 4" xfId="56"/>
    <cellStyle name="20% - 강조색1 5" xfId="57"/>
    <cellStyle name="20% - 강조색1 6" xfId="58"/>
    <cellStyle name="20% - 강조색2 2" xfId="5"/>
    <cellStyle name="20% - 강조색2 2 2" xfId="59"/>
    <cellStyle name="20% - 강조색2 3" xfId="60"/>
    <cellStyle name="20% - 강조색2 4" xfId="61"/>
    <cellStyle name="20% - 강조색2 5" xfId="62"/>
    <cellStyle name="20% - 강조색2 6" xfId="63"/>
    <cellStyle name="20% - 강조색3 2" xfId="6"/>
    <cellStyle name="20% - 강조색3 2 2" xfId="64"/>
    <cellStyle name="20% - 강조색3 3" xfId="65"/>
    <cellStyle name="20% - 강조색3 4" xfId="66"/>
    <cellStyle name="20% - 강조색3 5" xfId="67"/>
    <cellStyle name="20% - 강조색3 6" xfId="68"/>
    <cellStyle name="20% - 강조색4 2" xfId="7"/>
    <cellStyle name="20% - 강조색4 2 2" xfId="69"/>
    <cellStyle name="20% - 강조색4 3" xfId="70"/>
    <cellStyle name="20% - 강조색4 4" xfId="71"/>
    <cellStyle name="20% - 강조색4 5" xfId="72"/>
    <cellStyle name="20% - 강조색4 6" xfId="73"/>
    <cellStyle name="20% - 강조색5 2" xfId="8"/>
    <cellStyle name="20% - 강조색5 2 2" xfId="74"/>
    <cellStyle name="20% - 강조색5 3" xfId="75"/>
    <cellStyle name="20% - 강조색5 4" xfId="76"/>
    <cellStyle name="20% - 강조색5 5" xfId="77"/>
    <cellStyle name="20% - 강조색5 6" xfId="78"/>
    <cellStyle name="20% - 강조색6 2" xfId="9"/>
    <cellStyle name="20% - 강조색6 2 2" xfId="79"/>
    <cellStyle name="20% - 강조색6 3" xfId="80"/>
    <cellStyle name="20% - 강조색6 4" xfId="81"/>
    <cellStyle name="20% - 강조색6 5" xfId="82"/>
    <cellStyle name="20% - 강조색6 6" xfId="83"/>
    <cellStyle name="40% - 강조색1 2" xfId="10"/>
    <cellStyle name="40% - 강조색1 2 2" xfId="84"/>
    <cellStyle name="40% - 강조색1 3" xfId="85"/>
    <cellStyle name="40% - 강조색1 4" xfId="86"/>
    <cellStyle name="40% - 강조색1 5" xfId="87"/>
    <cellStyle name="40% - 강조색1 6" xfId="88"/>
    <cellStyle name="40% - 강조색2 2" xfId="11"/>
    <cellStyle name="40% - 강조색2 2 2" xfId="89"/>
    <cellStyle name="40% - 강조색2 3" xfId="90"/>
    <cellStyle name="40% - 강조색2 4" xfId="91"/>
    <cellStyle name="40% - 강조색2 5" xfId="92"/>
    <cellStyle name="40% - 강조색2 6" xfId="93"/>
    <cellStyle name="40% - 강조색3 2" xfId="12"/>
    <cellStyle name="40% - 강조색3 2 2" xfId="94"/>
    <cellStyle name="40% - 강조색3 3" xfId="95"/>
    <cellStyle name="40% - 강조색3 4" xfId="96"/>
    <cellStyle name="40% - 강조색3 5" xfId="97"/>
    <cellStyle name="40% - 강조색3 6" xfId="98"/>
    <cellStyle name="40% - 강조색4 2" xfId="13"/>
    <cellStyle name="40% - 강조색4 2 2" xfId="99"/>
    <cellStyle name="40% - 강조색4 3" xfId="100"/>
    <cellStyle name="40% - 강조색4 4" xfId="101"/>
    <cellStyle name="40% - 강조색4 5" xfId="102"/>
    <cellStyle name="40% - 강조색4 6" xfId="103"/>
    <cellStyle name="40% - 강조색5 2" xfId="14"/>
    <cellStyle name="40% - 강조색5 2 2" xfId="104"/>
    <cellStyle name="40% - 강조색5 3" xfId="105"/>
    <cellStyle name="40% - 강조색5 4" xfId="106"/>
    <cellStyle name="40% - 강조색5 5" xfId="107"/>
    <cellStyle name="40% - 강조색5 6" xfId="108"/>
    <cellStyle name="40% - 강조색6 2" xfId="15"/>
    <cellStyle name="40% - 강조색6 2 2" xfId="109"/>
    <cellStyle name="40% - 강조색6 3" xfId="110"/>
    <cellStyle name="40% - 강조색6 4" xfId="111"/>
    <cellStyle name="40% - 강조색6 5" xfId="112"/>
    <cellStyle name="40% - 강조색6 6" xfId="113"/>
    <cellStyle name="60% - 강조색1 2" xfId="16"/>
    <cellStyle name="60% - 강조색1 2 2" xfId="114"/>
    <cellStyle name="60% - 강조색1 3" xfId="115"/>
    <cellStyle name="60% - 강조색2 2" xfId="17"/>
    <cellStyle name="60% - 강조색2 2 2" xfId="116"/>
    <cellStyle name="60% - 강조색2 3" xfId="117"/>
    <cellStyle name="60% - 강조색3 2" xfId="18"/>
    <cellStyle name="60% - 강조색3 2 2" xfId="118"/>
    <cellStyle name="60% - 강조색3 3" xfId="119"/>
    <cellStyle name="60% - 강조색4 2" xfId="19"/>
    <cellStyle name="60% - 강조색4 2 2" xfId="120"/>
    <cellStyle name="60% - 강조색4 3" xfId="121"/>
    <cellStyle name="60% - 강조색5 2" xfId="20"/>
    <cellStyle name="60% - 강조색5 2 2" xfId="122"/>
    <cellStyle name="60% - 강조색5 3" xfId="123"/>
    <cellStyle name="60% - 강조색6 2" xfId="21"/>
    <cellStyle name="60% - 강조색6 2 2" xfId="124"/>
    <cellStyle name="60% - 강조색6 3" xfId="125"/>
    <cellStyle name="강조색1 2" xfId="22"/>
    <cellStyle name="강조색1 2 2" xfId="126"/>
    <cellStyle name="강조색1 3" xfId="127"/>
    <cellStyle name="강조색2 2" xfId="23"/>
    <cellStyle name="강조색2 2 2" xfId="128"/>
    <cellStyle name="강조색2 3" xfId="129"/>
    <cellStyle name="강조색3 2" xfId="24"/>
    <cellStyle name="강조색3 2 2" xfId="130"/>
    <cellStyle name="강조색3 3" xfId="131"/>
    <cellStyle name="강조색4 2" xfId="25"/>
    <cellStyle name="강조색4 2 2" xfId="132"/>
    <cellStyle name="강조색4 3" xfId="133"/>
    <cellStyle name="강조색5 2" xfId="26"/>
    <cellStyle name="강조색5 2 2" xfId="134"/>
    <cellStyle name="강조색5 3" xfId="135"/>
    <cellStyle name="강조색6 2" xfId="27"/>
    <cellStyle name="강조색6 2 2" xfId="136"/>
    <cellStyle name="강조색6 3" xfId="137"/>
    <cellStyle name="경고문 2" xfId="28"/>
    <cellStyle name="경고문 2 2" xfId="138"/>
    <cellStyle name="경고문 3" xfId="139"/>
    <cellStyle name="계산 2" xfId="29"/>
    <cellStyle name="계산 2 2" xfId="140"/>
    <cellStyle name="계산 3" xfId="141"/>
    <cellStyle name="나쁨 2" xfId="30"/>
    <cellStyle name="나쁨 2 2" xfId="142"/>
    <cellStyle name="나쁨 3" xfId="143"/>
    <cellStyle name="메모 2" xfId="31"/>
    <cellStyle name="메모 2 2" xfId="144"/>
    <cellStyle name="메모 3" xfId="145"/>
    <cellStyle name="메모 4" xfId="146"/>
    <cellStyle name="메모 5" xfId="147"/>
    <cellStyle name="메모 6" xfId="148"/>
    <cellStyle name="메모 7" xfId="149"/>
    <cellStyle name="보통 2" xfId="32"/>
    <cellStyle name="보통 2 2" xfId="150"/>
    <cellStyle name="보통 3" xfId="151"/>
    <cellStyle name="설명 텍스트 2" xfId="33"/>
    <cellStyle name="설명 텍스트 2 2" xfId="152"/>
    <cellStyle name="설명 텍스트 3" xfId="153"/>
    <cellStyle name="셀 확인 2" xfId="34"/>
    <cellStyle name="셀 확인 2 2" xfId="154"/>
    <cellStyle name="셀 확인 3" xfId="155"/>
    <cellStyle name="쉼표 [0]" xfId="1" builtinId="6"/>
    <cellStyle name="쉼표 [0] 10" xfId="198"/>
    <cellStyle name="쉼표 [0] 11" xfId="215"/>
    <cellStyle name="쉼표 [0] 2" xfId="2"/>
    <cellStyle name="쉼표 [0] 2 2" xfId="35"/>
    <cellStyle name="쉼표 [0] 2 3" xfId="157"/>
    <cellStyle name="쉼표 [0] 3" xfId="36"/>
    <cellStyle name="쉼표 [0] 3 2" xfId="190"/>
    <cellStyle name="쉼표 [0] 4" xfId="158"/>
    <cellStyle name="쉼표 [0] 5" xfId="159"/>
    <cellStyle name="쉼표 [0] 6" xfId="156"/>
    <cellStyle name="쉼표 [0] 7" xfId="189"/>
    <cellStyle name="쉼표 [0] 7 2" xfId="200"/>
    <cellStyle name="쉼표 [0] 7 2 2" xfId="226"/>
    <cellStyle name="쉼표 [0] 7 3" xfId="205"/>
    <cellStyle name="쉼표 [0] 7 3 2" xfId="222"/>
    <cellStyle name="쉼표 [0] 7 4" xfId="210"/>
    <cellStyle name="쉼표 [0] 7 5" xfId="217"/>
    <cellStyle name="쉼표 [0] 8" xfId="192"/>
    <cellStyle name="쉼표 [0] 8 2" xfId="202"/>
    <cellStyle name="쉼표 [0] 8 2 2" xfId="228"/>
    <cellStyle name="쉼표 [0] 8 3" xfId="207"/>
    <cellStyle name="쉼표 [0] 8 3 2" xfId="224"/>
    <cellStyle name="쉼표 [0] 8 4" xfId="212"/>
    <cellStyle name="쉼표 [0] 8 5" xfId="219"/>
    <cellStyle name="쉼표 [0] 9" xfId="51"/>
    <cellStyle name="연결된 셀 2" xfId="37"/>
    <cellStyle name="연결된 셀 2 2" xfId="160"/>
    <cellStyle name="연결된 셀 3" xfId="161"/>
    <cellStyle name="요약 2" xfId="38"/>
    <cellStyle name="요약 2 2" xfId="162"/>
    <cellStyle name="요약 3" xfId="163"/>
    <cellStyle name="입력 2" xfId="39"/>
    <cellStyle name="입력 2 2" xfId="164"/>
    <cellStyle name="입력 3" xfId="165"/>
    <cellStyle name="제목 1 2" xfId="40"/>
    <cellStyle name="제목 1 2 2" xfId="166"/>
    <cellStyle name="제목 1 3" xfId="167"/>
    <cellStyle name="제목 2 2" xfId="41"/>
    <cellStyle name="제목 2 2 2" xfId="168"/>
    <cellStyle name="제목 2 3" xfId="169"/>
    <cellStyle name="제목 3 2" xfId="42"/>
    <cellStyle name="제목 3 2 2" xfId="170"/>
    <cellStyle name="제목 3 3" xfId="171"/>
    <cellStyle name="제목 4 2" xfId="43"/>
    <cellStyle name="제목 4 2 2" xfId="172"/>
    <cellStyle name="제목 4 3" xfId="173"/>
    <cellStyle name="제목 5" xfId="44"/>
    <cellStyle name="제목 5 2" xfId="174"/>
    <cellStyle name="제목 6" xfId="175"/>
    <cellStyle name="좋음 2" xfId="45"/>
    <cellStyle name="좋음 2 2" xfId="176"/>
    <cellStyle name="좋음 3" xfId="177"/>
    <cellStyle name="출력 2" xfId="46"/>
    <cellStyle name="출력 2 2" xfId="178"/>
    <cellStyle name="출력 3" xfId="179"/>
    <cellStyle name="표준" xfId="0" builtinId="0"/>
    <cellStyle name="표준 10" xfId="53"/>
    <cellStyle name="표준 11" xfId="52"/>
    <cellStyle name="표준 11 2" xfId="199"/>
    <cellStyle name="표준 11 2 2" xfId="225"/>
    <cellStyle name="표준 11 3" xfId="204"/>
    <cellStyle name="표준 11 3 2" xfId="221"/>
    <cellStyle name="표준 11 4" xfId="209"/>
    <cellStyle name="표준 11 5" xfId="216"/>
    <cellStyle name="표준 12" xfId="191"/>
    <cellStyle name="표준 12 2" xfId="201"/>
    <cellStyle name="표준 12 2 2" xfId="227"/>
    <cellStyle name="표준 12 3" xfId="206"/>
    <cellStyle name="표준 12 3 2" xfId="223"/>
    <cellStyle name="표준 12 4" xfId="211"/>
    <cellStyle name="표준 12 5" xfId="218"/>
    <cellStyle name="표준 13" xfId="50"/>
    <cellStyle name="표준 14" xfId="49"/>
    <cellStyle name="표준 14 2" xfId="203"/>
    <cellStyle name="표준 14 3" xfId="220"/>
    <cellStyle name="표준 15" xfId="197"/>
    <cellStyle name="표준 16" xfId="208"/>
    <cellStyle name="표준 16 2" xfId="214"/>
    <cellStyle name="표준 17" xfId="213"/>
    <cellStyle name="표준 2" xfId="3"/>
    <cellStyle name="표준 2 2" xfId="47"/>
    <cellStyle name="표준 2 2 2" xfId="181"/>
    <cellStyle name="표준 2 3" xfId="182"/>
    <cellStyle name="표준 2 4" xfId="180"/>
    <cellStyle name="표준 3" xfId="48"/>
    <cellStyle name="표준 3 2" xfId="193"/>
    <cellStyle name="표준 4" xfId="183"/>
    <cellStyle name="표준 4 2" xfId="194"/>
    <cellStyle name="표준 5" xfId="184"/>
    <cellStyle name="표준 5 2" xfId="196"/>
    <cellStyle name="표준 5 3" xfId="195"/>
    <cellStyle name="표준 6" xfId="185"/>
    <cellStyle name="표준 7" xfId="186"/>
    <cellStyle name="표준 8" xfId="187"/>
    <cellStyle name="표준 9" xfId="18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51648;&#51216;/&#44397;&#51228;&#45453;&#52492;&#44060;&#48156;&#54801;&#47141;&#49324;&#50629;&#45800;/2013&#45380;&#46020;%20&#44208;&#49328;&#49436;%20&#48143;%20&#47749;&#49464;&#49436;%20&#49436;&#49885;(&#50756;&#47308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현금흐름표"/>
      <sheetName val="재무상태표"/>
      <sheetName val="운영계산서"/>
      <sheetName val="운영차익처분계산서"/>
      <sheetName val="현금및현금성자산 및 단기금융상품명세서"/>
      <sheetName val="선급법인세명세서"/>
      <sheetName val="유형자산명세서"/>
      <sheetName val="무형자산명세서"/>
      <sheetName val="선수수익명세서"/>
      <sheetName val="산학협력 연구 및 교육운영수익명세서"/>
    </sheetNames>
    <sheetDataSet>
      <sheetData sheetId="0"/>
      <sheetData sheetId="1">
        <row r="5">
          <cell r="E5" t="str">
            <v>2013회계연도(당기)</v>
          </cell>
          <cell r="F5" t="str">
            <v>2012회계연도(전기)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3"/>
  <sheetViews>
    <sheetView tabSelected="1" view="pageBreakPreview" zoomScale="97" workbookViewId="0">
      <pane ySplit="9" topLeftCell="A10" activePane="bottomLeft" state="frozen"/>
      <selection activeCell="B23" sqref="B22:B23"/>
      <selection pane="bottomLeft" sqref="A1:N1"/>
    </sheetView>
  </sheetViews>
  <sheetFormatPr defaultColWidth="12.77734375" defaultRowHeight="20.100000000000001" customHeight="1"/>
  <cols>
    <col min="1" max="3" width="3.33203125" style="1" customWidth="1"/>
    <col min="4" max="4" width="17.77734375" style="1" customWidth="1"/>
    <col min="5" max="7" width="13.33203125" style="1" customWidth="1"/>
    <col min="8" max="10" width="3.33203125" style="1" customWidth="1"/>
    <col min="11" max="11" width="17.77734375" style="1" customWidth="1"/>
    <col min="12" max="14" width="13.33203125" style="1" customWidth="1"/>
    <col min="15" max="15" width="13.77734375" style="1" customWidth="1"/>
    <col min="16" max="16384" width="12.77734375" style="1"/>
  </cols>
  <sheetData>
    <row r="1" spans="1:14" ht="35.1" customHeight="1">
      <c r="A1" s="349" t="s">
        <v>306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</row>
    <row r="2" spans="1:14" ht="15" customHeight="1">
      <c r="A2" s="2"/>
    </row>
    <row r="3" spans="1:14" ht="20.100000000000001" customHeight="1" thickBot="1">
      <c r="A3" s="142" t="s">
        <v>307</v>
      </c>
      <c r="L3" s="17"/>
      <c r="N3" s="3" t="s">
        <v>123</v>
      </c>
    </row>
    <row r="4" spans="1:14" ht="18.95" customHeight="1">
      <c r="A4" s="350" t="s">
        <v>34</v>
      </c>
      <c r="B4" s="351"/>
      <c r="C4" s="351"/>
      <c r="D4" s="352"/>
      <c r="E4" s="54" t="s">
        <v>35</v>
      </c>
      <c r="F4" s="41"/>
      <c r="G4" s="42"/>
      <c r="H4" s="353" t="s">
        <v>34</v>
      </c>
      <c r="I4" s="351"/>
      <c r="J4" s="351"/>
      <c r="K4" s="352"/>
      <c r="L4" s="54" t="s">
        <v>36</v>
      </c>
      <c r="M4" s="41"/>
      <c r="N4" s="42"/>
    </row>
    <row r="5" spans="1:14" ht="18.95" customHeight="1">
      <c r="A5" s="43" t="s">
        <v>1</v>
      </c>
      <c r="B5" s="5" t="s">
        <v>37</v>
      </c>
      <c r="C5" s="5" t="s">
        <v>38</v>
      </c>
      <c r="D5" s="34" t="s">
        <v>39</v>
      </c>
      <c r="E5" s="138" t="s">
        <v>189</v>
      </c>
      <c r="F5" s="139" t="s">
        <v>190</v>
      </c>
      <c r="G5" s="127" t="s">
        <v>40</v>
      </c>
      <c r="H5" s="53" t="s">
        <v>1</v>
      </c>
      <c r="I5" s="5" t="s">
        <v>2</v>
      </c>
      <c r="J5" s="5" t="s">
        <v>3</v>
      </c>
      <c r="K5" s="34" t="s">
        <v>4</v>
      </c>
      <c r="L5" s="138" t="str">
        <f>E5</f>
        <v>2013회계연도(당기)</v>
      </c>
      <c r="M5" s="139" t="str">
        <f>F5</f>
        <v>2012회계연도(전기)</v>
      </c>
      <c r="N5" s="127" t="s">
        <v>40</v>
      </c>
    </row>
    <row r="6" spans="1:14" ht="18.95" customHeight="1">
      <c r="A6" s="360" t="s">
        <v>41</v>
      </c>
      <c r="B6" s="355"/>
      <c r="C6" s="355"/>
      <c r="D6" s="355"/>
      <c r="E6" s="130">
        <f>SUM(E12)</f>
        <v>40895299567</v>
      </c>
      <c r="F6" s="23">
        <f>SUM(F12)</f>
        <v>39987803648</v>
      </c>
      <c r="G6" s="119">
        <f>E6-F6</f>
        <v>907495919</v>
      </c>
      <c r="H6" s="362" t="s">
        <v>201</v>
      </c>
      <c r="I6" s="362"/>
      <c r="J6" s="362"/>
      <c r="K6" s="362"/>
      <c r="L6" s="130">
        <f>L12</f>
        <v>21956066152</v>
      </c>
      <c r="M6" s="23">
        <f>M12</f>
        <v>23597818791</v>
      </c>
      <c r="N6" s="119">
        <f>L6-M6</f>
        <v>-1641752639</v>
      </c>
    </row>
    <row r="7" spans="1:14" ht="18.95" customHeight="1">
      <c r="A7" s="361" t="s">
        <v>127</v>
      </c>
      <c r="B7" s="362"/>
      <c r="C7" s="362"/>
      <c r="D7" s="362"/>
      <c r="E7" s="30">
        <f>SUM(E30)</f>
        <v>3062586298</v>
      </c>
      <c r="F7" s="24">
        <f>SUM(F30)</f>
        <v>3576148574</v>
      </c>
      <c r="G7" s="128">
        <f>E7-F7</f>
        <v>-513562276</v>
      </c>
      <c r="H7" s="362" t="s">
        <v>202</v>
      </c>
      <c r="I7" s="362"/>
      <c r="J7" s="362"/>
      <c r="K7" s="362"/>
      <c r="L7" s="30">
        <f>L30</f>
        <v>1309383211</v>
      </c>
      <c r="M7" s="24">
        <f>M30</f>
        <v>877942760</v>
      </c>
      <c r="N7" s="128">
        <f>L7-M7</f>
        <v>431440451</v>
      </c>
    </row>
    <row r="8" spans="1:14" ht="18.95" customHeight="1">
      <c r="A8" s="116"/>
      <c r="B8" s="8"/>
      <c r="C8" s="8"/>
      <c r="D8" s="8"/>
      <c r="E8" s="30"/>
      <c r="F8" s="24"/>
      <c r="G8" s="128"/>
      <c r="H8" s="8" t="s">
        <v>203</v>
      </c>
      <c r="I8" s="8"/>
      <c r="J8" s="8"/>
      <c r="K8" s="8"/>
      <c r="L8" s="30">
        <f>L38</f>
        <v>20692436502</v>
      </c>
      <c r="M8" s="24">
        <f>M38</f>
        <v>19088190671</v>
      </c>
      <c r="N8" s="128">
        <f>L8-M8</f>
        <v>1604245831</v>
      </c>
    </row>
    <row r="9" spans="1:14" ht="18.95" customHeight="1">
      <c r="A9" s="361" t="s">
        <v>42</v>
      </c>
      <c r="B9" s="362"/>
      <c r="C9" s="362"/>
      <c r="D9" s="362"/>
      <c r="E9" s="30">
        <f>SUM(E6:E7)</f>
        <v>43957885865</v>
      </c>
      <c r="F9" s="24">
        <f>SUM(F6:F7)</f>
        <v>43563952222</v>
      </c>
      <c r="G9" s="128">
        <f>E9-F9</f>
        <v>393933643</v>
      </c>
      <c r="H9" s="362" t="s">
        <v>43</v>
      </c>
      <c r="I9" s="362"/>
      <c r="J9" s="362"/>
      <c r="K9" s="362"/>
      <c r="L9" s="30">
        <f>SUM(L6:L8)</f>
        <v>43957885865</v>
      </c>
      <c r="M9" s="24">
        <f>SUM(M6:M8)</f>
        <v>43563952222</v>
      </c>
      <c r="N9" s="128">
        <f>L9-M9</f>
        <v>393933643</v>
      </c>
    </row>
    <row r="10" spans="1:14" s="20" customFormat="1" ht="9.9499999999999993" customHeight="1">
      <c r="A10" s="63"/>
      <c r="B10" s="19"/>
      <c r="C10" s="19"/>
      <c r="D10" s="19"/>
      <c r="E10" s="131"/>
      <c r="F10" s="94"/>
      <c r="G10" s="117"/>
      <c r="H10" s="18"/>
      <c r="I10" s="19"/>
      <c r="J10" s="19"/>
      <c r="K10" s="19"/>
      <c r="L10" s="131"/>
      <c r="M10" s="94"/>
      <c r="N10" s="117"/>
    </row>
    <row r="11" spans="1:14" ht="18.75" customHeight="1">
      <c r="A11" s="358" t="s">
        <v>44</v>
      </c>
      <c r="B11" s="359"/>
      <c r="C11" s="359"/>
      <c r="D11" s="359"/>
      <c r="E11" s="38">
        <f>SUM(E12,E30)</f>
        <v>43957885865</v>
      </c>
      <c r="F11" s="25">
        <f>SUM(F12,F30)</f>
        <v>43563952222</v>
      </c>
      <c r="G11" s="118">
        <f>E11-F11</f>
        <v>393933643</v>
      </c>
      <c r="H11" s="359" t="s">
        <v>135</v>
      </c>
      <c r="I11" s="359"/>
      <c r="J11" s="359"/>
      <c r="K11" s="359"/>
      <c r="L11" s="215">
        <f>SUM(L12,L30)</f>
        <v>23265449363</v>
      </c>
      <c r="M11" s="25">
        <f>SUM(M12,M30)</f>
        <v>24475761551</v>
      </c>
      <c r="N11" s="118">
        <f>L11-M11</f>
        <v>-1210312188</v>
      </c>
    </row>
    <row r="12" spans="1:14" ht="18.75" customHeight="1">
      <c r="A12" s="82"/>
      <c r="B12" s="354" t="s">
        <v>41</v>
      </c>
      <c r="C12" s="355"/>
      <c r="D12" s="355"/>
      <c r="E12" s="130">
        <f>SUM(E13,E27)</f>
        <v>40895299567</v>
      </c>
      <c r="F12" s="23">
        <f>SUM(F13,F27)</f>
        <v>39987803648</v>
      </c>
      <c r="G12" s="119">
        <f>E12-F12</f>
        <v>907495919</v>
      </c>
      <c r="H12" s="125"/>
      <c r="I12" s="354" t="s">
        <v>45</v>
      </c>
      <c r="J12" s="355"/>
      <c r="K12" s="355"/>
      <c r="L12" s="217">
        <f>L13</f>
        <v>21956066152</v>
      </c>
      <c r="M12" s="23">
        <f>M13</f>
        <v>23597818791</v>
      </c>
      <c r="N12" s="119">
        <f>L12-M12</f>
        <v>-1641752639</v>
      </c>
    </row>
    <row r="13" spans="1:14" ht="18.75" customHeight="1">
      <c r="A13" s="50"/>
      <c r="B13" s="11"/>
      <c r="C13" s="356" t="s">
        <v>46</v>
      </c>
      <c r="D13" s="357"/>
      <c r="E13" s="102">
        <f>SUM(E14:E26)</f>
        <v>40392229628</v>
      </c>
      <c r="F13" s="64">
        <f>SUM(F14:F26)</f>
        <v>39557989622</v>
      </c>
      <c r="G13" s="120">
        <f>E13-F13</f>
        <v>834240006</v>
      </c>
      <c r="H13" s="11"/>
      <c r="I13" s="11"/>
      <c r="J13" s="357" t="s">
        <v>45</v>
      </c>
      <c r="K13" s="363"/>
      <c r="L13" s="208">
        <f>SUM(L14:L22)</f>
        <v>21956066152</v>
      </c>
      <c r="M13" s="64">
        <f>SUM(M14:M22)</f>
        <v>23597818791</v>
      </c>
      <c r="N13" s="120">
        <f>L13-M13</f>
        <v>-1641752639</v>
      </c>
    </row>
    <row r="14" spans="1:14" ht="18.75" customHeight="1">
      <c r="A14" s="50"/>
      <c r="B14" s="11"/>
      <c r="C14" s="11"/>
      <c r="D14" s="129" t="s">
        <v>125</v>
      </c>
      <c r="E14" s="103">
        <v>21418721656</v>
      </c>
      <c r="F14" s="280">
        <v>16838058361</v>
      </c>
      <c r="G14" s="134">
        <f t="shared" ref="G14:G28" si="0">E14-F14</f>
        <v>4580663295</v>
      </c>
      <c r="H14" s="11"/>
      <c r="I14" s="11"/>
      <c r="J14" s="11"/>
      <c r="K14" s="133" t="s">
        <v>47</v>
      </c>
      <c r="L14" s="216">
        <v>20169730</v>
      </c>
      <c r="M14" s="286">
        <v>6553160</v>
      </c>
      <c r="N14" s="135">
        <f t="shared" ref="N14:N36" si="1">L14-M14</f>
        <v>13616570</v>
      </c>
    </row>
    <row r="15" spans="1:14" ht="18.75" customHeight="1">
      <c r="A15" s="50"/>
      <c r="B15" s="11"/>
      <c r="C15" s="11"/>
      <c r="D15" s="129" t="s">
        <v>49</v>
      </c>
      <c r="E15" s="109">
        <v>18218465620</v>
      </c>
      <c r="F15" s="280">
        <v>18708331653</v>
      </c>
      <c r="G15" s="134">
        <f t="shared" si="0"/>
        <v>-489866033</v>
      </c>
      <c r="H15" s="11"/>
      <c r="I15" s="11"/>
      <c r="J15" s="11"/>
      <c r="K15" s="129" t="s">
        <v>48</v>
      </c>
      <c r="L15" s="216">
        <v>86205965</v>
      </c>
      <c r="M15" s="286">
        <v>190918626</v>
      </c>
      <c r="N15" s="134">
        <f t="shared" si="1"/>
        <v>-104712661</v>
      </c>
    </row>
    <row r="16" spans="1:14" ht="18.75" customHeight="1">
      <c r="A16" s="50"/>
      <c r="B16" s="11"/>
      <c r="C16" s="11"/>
      <c r="D16" s="129" t="s">
        <v>126</v>
      </c>
      <c r="E16" s="109">
        <v>3024840</v>
      </c>
      <c r="F16" s="280">
        <v>2919840</v>
      </c>
      <c r="G16" s="134">
        <f t="shared" si="0"/>
        <v>105000</v>
      </c>
      <c r="H16" s="11"/>
      <c r="I16" s="11"/>
      <c r="J16" s="11"/>
      <c r="K16" s="129" t="s">
        <v>50</v>
      </c>
      <c r="L16" s="216">
        <v>6474518</v>
      </c>
      <c r="M16" s="286">
        <v>68018308</v>
      </c>
      <c r="N16" s="134">
        <f t="shared" si="1"/>
        <v>-61543790</v>
      </c>
    </row>
    <row r="17" spans="1:14" ht="18.75" customHeight="1">
      <c r="A17" s="50"/>
      <c r="B17" s="11"/>
      <c r="C17" s="11"/>
      <c r="D17" s="129" t="s">
        <v>52</v>
      </c>
      <c r="E17" s="109">
        <v>131004440</v>
      </c>
      <c r="F17" s="280">
        <v>141172900</v>
      </c>
      <c r="G17" s="134">
        <f t="shared" si="0"/>
        <v>-10168460</v>
      </c>
      <c r="H17" s="11"/>
      <c r="I17" s="11"/>
      <c r="J17" s="11"/>
      <c r="K17" s="129" t="s">
        <v>51</v>
      </c>
      <c r="L17" s="216">
        <v>62954618</v>
      </c>
      <c r="M17" s="286">
        <v>329953738</v>
      </c>
      <c r="N17" s="134">
        <f t="shared" si="1"/>
        <v>-266999120</v>
      </c>
    </row>
    <row r="18" spans="1:14" ht="18.75" customHeight="1">
      <c r="A18" s="50"/>
      <c r="B18" s="11"/>
      <c r="C18" s="11"/>
      <c r="D18" s="129" t="s">
        <v>54</v>
      </c>
      <c r="E18" s="109">
        <v>0</v>
      </c>
      <c r="F18" s="280">
        <v>0</v>
      </c>
      <c r="G18" s="134">
        <f t="shared" si="0"/>
        <v>0</v>
      </c>
      <c r="H18" s="11"/>
      <c r="I18" s="11"/>
      <c r="J18" s="11"/>
      <c r="K18" s="129" t="s">
        <v>53</v>
      </c>
      <c r="L18" s="216">
        <v>44005788</v>
      </c>
      <c r="M18" s="286">
        <v>31734179</v>
      </c>
      <c r="N18" s="134">
        <f t="shared" si="1"/>
        <v>12271609</v>
      </c>
    </row>
    <row r="19" spans="1:14" ht="18.75" customHeight="1">
      <c r="A19" s="50"/>
      <c r="B19" s="11"/>
      <c r="C19" s="11"/>
      <c r="D19" s="129" t="s">
        <v>56</v>
      </c>
      <c r="E19" s="109">
        <v>293657600</v>
      </c>
      <c r="F19" s="280">
        <v>3484392634</v>
      </c>
      <c r="G19" s="134">
        <f t="shared" si="0"/>
        <v>-3190735034</v>
      </c>
      <c r="H19" s="11"/>
      <c r="I19" s="11"/>
      <c r="J19" s="11"/>
      <c r="K19" s="129" t="s">
        <v>55</v>
      </c>
      <c r="L19" s="216">
        <v>15942389</v>
      </c>
      <c r="M19" s="286">
        <v>9331246</v>
      </c>
      <c r="N19" s="134">
        <f t="shared" si="1"/>
        <v>6611143</v>
      </c>
    </row>
    <row r="20" spans="1:14" ht="18.75" customHeight="1">
      <c r="A20" s="50"/>
      <c r="B20" s="11"/>
      <c r="C20" s="11"/>
      <c r="D20" s="129" t="s">
        <v>54</v>
      </c>
      <c r="E20" s="109">
        <v>0</v>
      </c>
      <c r="F20" s="280">
        <v>0</v>
      </c>
      <c r="G20" s="134">
        <f t="shared" si="0"/>
        <v>0</v>
      </c>
      <c r="H20" s="11"/>
      <c r="I20" s="11"/>
      <c r="J20" s="11"/>
      <c r="K20" s="129" t="s">
        <v>57</v>
      </c>
      <c r="L20" s="216">
        <v>14432747</v>
      </c>
      <c r="M20" s="286">
        <v>44112216</v>
      </c>
      <c r="N20" s="134">
        <f t="shared" si="1"/>
        <v>-29679469</v>
      </c>
    </row>
    <row r="21" spans="1:14" ht="18.75" customHeight="1">
      <c r="A21" s="50"/>
      <c r="B21" s="11"/>
      <c r="C21" s="11"/>
      <c r="D21" s="129" t="s">
        <v>59</v>
      </c>
      <c r="E21" s="109">
        <v>194843887</v>
      </c>
      <c r="F21" s="280">
        <v>230343308</v>
      </c>
      <c r="G21" s="134">
        <f t="shared" si="0"/>
        <v>-35499421</v>
      </c>
      <c r="H21" s="11"/>
      <c r="I21" s="11"/>
      <c r="J21" s="11"/>
      <c r="K21" s="129" t="s">
        <v>58</v>
      </c>
      <c r="L21" s="216">
        <v>21642339001</v>
      </c>
      <c r="M21" s="286">
        <v>22810556574</v>
      </c>
      <c r="N21" s="134">
        <f t="shared" si="1"/>
        <v>-1168217573</v>
      </c>
    </row>
    <row r="22" spans="1:14" ht="18.75" customHeight="1">
      <c r="A22" s="50"/>
      <c r="B22" s="11"/>
      <c r="C22" s="11"/>
      <c r="D22" s="129" t="s">
        <v>60</v>
      </c>
      <c r="E22" s="109">
        <v>9871501</v>
      </c>
      <c r="F22" s="280">
        <v>46794</v>
      </c>
      <c r="G22" s="134">
        <f t="shared" si="0"/>
        <v>9824707</v>
      </c>
      <c r="H22" s="11"/>
      <c r="I22" s="11"/>
      <c r="J22" s="11"/>
      <c r="K22" s="16" t="s">
        <v>194</v>
      </c>
      <c r="L22" s="216">
        <v>63541396</v>
      </c>
      <c r="M22" s="286">
        <v>106640744</v>
      </c>
      <c r="N22" s="136">
        <f t="shared" si="1"/>
        <v>-43099348</v>
      </c>
    </row>
    <row r="23" spans="1:14" ht="18.75" customHeight="1">
      <c r="A23" s="50"/>
      <c r="B23" s="11"/>
      <c r="C23" s="11"/>
      <c r="D23" s="129" t="s">
        <v>61</v>
      </c>
      <c r="E23" s="109">
        <v>0</v>
      </c>
      <c r="F23" s="280">
        <v>740295</v>
      </c>
      <c r="G23" s="134">
        <f t="shared" si="0"/>
        <v>-740295</v>
      </c>
      <c r="H23" s="11"/>
      <c r="I23" s="11"/>
      <c r="J23" s="11"/>
      <c r="K23" s="22"/>
      <c r="L23" s="209"/>
      <c r="M23" s="40"/>
      <c r="N23" s="122"/>
    </row>
    <row r="24" spans="1:14" ht="18.75" customHeight="1">
      <c r="A24" s="50"/>
      <c r="B24" s="11"/>
      <c r="C24" s="11"/>
      <c r="D24" s="129" t="s">
        <v>62</v>
      </c>
      <c r="E24" s="109">
        <v>112570710</v>
      </c>
      <c r="F24" s="280">
        <v>143337550</v>
      </c>
      <c r="G24" s="134">
        <f t="shared" si="0"/>
        <v>-30766840</v>
      </c>
      <c r="H24" s="11"/>
      <c r="I24" s="11"/>
      <c r="J24" s="11"/>
      <c r="K24" s="11"/>
      <c r="L24" s="209"/>
      <c r="M24" s="40"/>
      <c r="N24" s="122"/>
    </row>
    <row r="25" spans="1:14" ht="18.75" customHeight="1">
      <c r="A25" s="50"/>
      <c r="B25" s="11"/>
      <c r="C25" s="11"/>
      <c r="D25" s="129" t="s">
        <v>64</v>
      </c>
      <c r="E25" s="109">
        <v>10069374</v>
      </c>
      <c r="F25" s="280">
        <v>8646287</v>
      </c>
      <c r="G25" s="134">
        <f t="shared" si="0"/>
        <v>1423087</v>
      </c>
      <c r="H25" s="11"/>
      <c r="I25" s="11"/>
      <c r="J25" s="11"/>
      <c r="K25" s="11"/>
      <c r="L25" s="209"/>
      <c r="M25" s="40"/>
      <c r="N25" s="122"/>
    </row>
    <row r="26" spans="1:14" ht="18.75" customHeight="1">
      <c r="A26" s="50"/>
      <c r="B26" s="11"/>
      <c r="C26" s="11"/>
      <c r="D26" s="129" t="s">
        <v>65</v>
      </c>
      <c r="E26" s="109">
        <v>0</v>
      </c>
      <c r="F26" s="280">
        <v>0</v>
      </c>
      <c r="G26" s="134">
        <f t="shared" si="0"/>
        <v>0</v>
      </c>
      <c r="H26" s="11"/>
      <c r="I26" s="11"/>
      <c r="J26" s="11"/>
      <c r="K26" s="11"/>
      <c r="L26" s="209"/>
      <c r="M26" s="40"/>
      <c r="N26" s="122"/>
    </row>
    <row r="27" spans="1:14" ht="18.75" customHeight="1">
      <c r="A27" s="50"/>
      <c r="B27" s="11"/>
      <c r="C27" s="356" t="s">
        <v>66</v>
      </c>
      <c r="D27" s="357"/>
      <c r="E27" s="102">
        <f>E28</f>
        <v>503069939</v>
      </c>
      <c r="F27" s="64">
        <f>F28</f>
        <v>429814026</v>
      </c>
      <c r="G27" s="121">
        <f t="shared" si="0"/>
        <v>73255913</v>
      </c>
      <c r="H27" s="11"/>
      <c r="I27" s="11"/>
      <c r="J27" s="11"/>
      <c r="K27" s="11"/>
      <c r="L27" s="209"/>
      <c r="M27" s="40"/>
      <c r="N27" s="122"/>
    </row>
    <row r="28" spans="1:14" ht="18.75" customHeight="1">
      <c r="A28" s="50"/>
      <c r="B28" s="11"/>
      <c r="C28" s="11"/>
      <c r="D28" s="129" t="s">
        <v>191</v>
      </c>
      <c r="E28" s="103">
        <v>503069939</v>
      </c>
      <c r="F28" s="281">
        <v>429814026</v>
      </c>
      <c r="G28" s="134">
        <f t="shared" si="0"/>
        <v>73255913</v>
      </c>
      <c r="H28" s="11"/>
      <c r="I28" s="11"/>
      <c r="J28" s="11"/>
      <c r="K28" s="11"/>
      <c r="L28" s="209"/>
      <c r="M28" s="40"/>
      <c r="N28" s="122"/>
    </row>
    <row r="29" spans="1:14" ht="18.75" customHeight="1">
      <c r="A29" s="50"/>
      <c r="B29" s="11"/>
      <c r="C29" s="11"/>
      <c r="D29" s="9"/>
      <c r="E29" s="39"/>
      <c r="F29" s="26"/>
      <c r="G29" s="122"/>
      <c r="H29" s="11"/>
      <c r="I29" s="14"/>
      <c r="J29" s="14"/>
      <c r="K29" s="14"/>
      <c r="L29" s="210"/>
      <c r="M29" s="26"/>
      <c r="N29" s="137"/>
    </row>
    <row r="30" spans="1:14" ht="18.75" customHeight="1">
      <c r="A30" s="84"/>
      <c r="B30" s="354" t="s">
        <v>127</v>
      </c>
      <c r="C30" s="355"/>
      <c r="D30" s="355"/>
      <c r="E30" s="130">
        <f>SUM(E31,E36,E51,E55)</f>
        <v>3062586298</v>
      </c>
      <c r="F30" s="23">
        <f>SUM(F31,F36,F51,F55)</f>
        <v>3576148574</v>
      </c>
      <c r="G30" s="119">
        <f>E30-F30</f>
        <v>-513562276</v>
      </c>
      <c r="H30" s="126"/>
      <c r="I30" s="354" t="s">
        <v>136</v>
      </c>
      <c r="J30" s="355"/>
      <c r="K30" s="355"/>
      <c r="L30" s="217">
        <f>SUM(L31)</f>
        <v>1309383211</v>
      </c>
      <c r="M30" s="23">
        <f>SUM(M31)</f>
        <v>877942760</v>
      </c>
      <c r="N30" s="119">
        <f t="shared" si="1"/>
        <v>431440451</v>
      </c>
    </row>
    <row r="31" spans="1:14" ht="18.75" customHeight="1">
      <c r="A31" s="50"/>
      <c r="B31" s="21"/>
      <c r="C31" s="357" t="s">
        <v>68</v>
      </c>
      <c r="D31" s="363"/>
      <c r="E31" s="102">
        <f>SUM(E32:E35)</f>
        <v>911000000</v>
      </c>
      <c r="F31" s="64">
        <f>SUM(F32:F35)</f>
        <v>1828000000</v>
      </c>
      <c r="G31" s="120">
        <f>E31-F31</f>
        <v>-917000000</v>
      </c>
      <c r="H31" s="11"/>
      <c r="I31" s="22"/>
      <c r="J31" s="357" t="s">
        <v>136</v>
      </c>
      <c r="K31" s="363"/>
      <c r="L31" s="208">
        <f>SUM(L32:L36)</f>
        <v>1309383211</v>
      </c>
      <c r="M31" s="64">
        <f>SUM(M32:M36)</f>
        <v>877942760</v>
      </c>
      <c r="N31" s="120">
        <f t="shared" si="1"/>
        <v>431440451</v>
      </c>
    </row>
    <row r="32" spans="1:14" ht="18.75" customHeight="1">
      <c r="A32" s="50"/>
      <c r="B32" s="11"/>
      <c r="C32" s="11"/>
      <c r="D32" s="129" t="s">
        <v>70</v>
      </c>
      <c r="E32" s="103">
        <v>0</v>
      </c>
      <c r="F32" s="282">
        <v>0</v>
      </c>
      <c r="G32" s="134">
        <f t="shared" ref="G32:G54" si="2">E32-F32</f>
        <v>0</v>
      </c>
      <c r="H32" s="11"/>
      <c r="I32" s="11"/>
      <c r="J32" s="11"/>
      <c r="K32" s="129" t="s">
        <v>63</v>
      </c>
      <c r="L32" s="204">
        <v>157300000</v>
      </c>
      <c r="M32" s="287">
        <v>75900000</v>
      </c>
      <c r="N32" s="134">
        <f t="shared" si="1"/>
        <v>81400000</v>
      </c>
    </row>
    <row r="33" spans="1:14" ht="18.75" customHeight="1">
      <c r="A33" s="50"/>
      <c r="B33" s="11"/>
      <c r="C33" s="11"/>
      <c r="D33" s="129" t="s">
        <v>128</v>
      </c>
      <c r="E33" s="103">
        <v>0</v>
      </c>
      <c r="F33" s="282">
        <v>0</v>
      </c>
      <c r="G33" s="279">
        <f t="shared" si="2"/>
        <v>0</v>
      </c>
      <c r="H33" s="11"/>
      <c r="I33" s="11"/>
      <c r="J33" s="11"/>
      <c r="K33" s="129" t="s">
        <v>193</v>
      </c>
      <c r="L33" s="204">
        <v>1146701211</v>
      </c>
      <c r="M33" s="287">
        <v>794866760</v>
      </c>
      <c r="N33" s="134">
        <f t="shared" si="1"/>
        <v>351834451</v>
      </c>
    </row>
    <row r="34" spans="1:14" ht="18.75" customHeight="1">
      <c r="A34" s="50"/>
      <c r="B34" s="11"/>
      <c r="C34" s="11"/>
      <c r="D34" s="129" t="s">
        <v>71</v>
      </c>
      <c r="E34" s="103">
        <v>911000000</v>
      </c>
      <c r="F34" s="282">
        <v>1828000000</v>
      </c>
      <c r="G34" s="279">
        <f t="shared" si="2"/>
        <v>-917000000</v>
      </c>
      <c r="H34" s="11"/>
      <c r="I34" s="11"/>
      <c r="J34" s="11"/>
      <c r="K34" s="129" t="s">
        <v>195</v>
      </c>
      <c r="L34" s="204">
        <v>0</v>
      </c>
      <c r="M34" s="287">
        <v>0</v>
      </c>
      <c r="N34" s="134">
        <f t="shared" si="1"/>
        <v>0</v>
      </c>
    </row>
    <row r="35" spans="1:14" ht="18.75" customHeight="1">
      <c r="A35" s="50"/>
      <c r="B35" s="11"/>
      <c r="C35" s="11"/>
      <c r="D35" s="129" t="s">
        <v>77</v>
      </c>
      <c r="E35" s="103">
        <v>0</v>
      </c>
      <c r="F35" s="282">
        <v>0</v>
      </c>
      <c r="G35" s="279">
        <f t="shared" si="2"/>
        <v>0</v>
      </c>
      <c r="H35" s="11"/>
      <c r="I35" s="11"/>
      <c r="J35" s="11"/>
      <c r="K35" s="129" t="s">
        <v>137</v>
      </c>
      <c r="L35" s="204">
        <v>0</v>
      </c>
      <c r="M35" s="287">
        <v>0</v>
      </c>
      <c r="N35" s="134">
        <f t="shared" si="1"/>
        <v>0</v>
      </c>
    </row>
    <row r="36" spans="1:14" ht="18.75" customHeight="1">
      <c r="A36" s="50"/>
      <c r="B36" s="11"/>
      <c r="C36" s="357" t="s">
        <v>78</v>
      </c>
      <c r="D36" s="363"/>
      <c r="E36" s="102">
        <f>SUM(E37:E50)</f>
        <v>1441443057</v>
      </c>
      <c r="F36" s="64">
        <f>SUM(F37:F50)</f>
        <v>1525734404</v>
      </c>
      <c r="G36" s="120">
        <f t="shared" si="2"/>
        <v>-84291347</v>
      </c>
      <c r="H36" s="11"/>
      <c r="I36" s="11"/>
      <c r="J36" s="11"/>
      <c r="K36" s="129" t="s">
        <v>138</v>
      </c>
      <c r="L36" s="204">
        <v>5382000</v>
      </c>
      <c r="M36" s="287">
        <v>7176000</v>
      </c>
      <c r="N36" s="134">
        <f t="shared" si="1"/>
        <v>-1794000</v>
      </c>
    </row>
    <row r="37" spans="1:14" ht="18.75" customHeight="1">
      <c r="A37" s="50"/>
      <c r="B37" s="11"/>
      <c r="C37" s="11"/>
      <c r="D37" s="129" t="s">
        <v>79</v>
      </c>
      <c r="E37" s="109">
        <v>262000000</v>
      </c>
      <c r="F37" s="283">
        <v>262000000</v>
      </c>
      <c r="G37" s="134">
        <f t="shared" si="2"/>
        <v>0</v>
      </c>
      <c r="H37" s="11"/>
      <c r="I37" s="11"/>
      <c r="J37" s="11"/>
      <c r="K37" s="11"/>
      <c r="L37" s="55"/>
      <c r="M37" s="28"/>
      <c r="N37" s="122"/>
    </row>
    <row r="38" spans="1:14" ht="18.75" customHeight="1">
      <c r="A38" s="50"/>
      <c r="B38" s="11"/>
      <c r="C38" s="11"/>
      <c r="D38" s="129" t="s">
        <v>80</v>
      </c>
      <c r="E38" s="109">
        <v>856912340</v>
      </c>
      <c r="F38" s="283">
        <v>856912340</v>
      </c>
      <c r="G38" s="134">
        <f t="shared" si="2"/>
        <v>0</v>
      </c>
      <c r="H38" s="359" t="s">
        <v>67</v>
      </c>
      <c r="I38" s="359"/>
      <c r="J38" s="359"/>
      <c r="K38" s="359"/>
      <c r="L38" s="215">
        <f>SUM(L39,L42,L50)</f>
        <v>20692436502</v>
      </c>
      <c r="M38" s="25">
        <f>SUM(M39,M42,M50)</f>
        <v>19088190671</v>
      </c>
      <c r="N38" s="118">
        <f t="shared" ref="N38:N47" si="3">L38-M38</f>
        <v>1604245831</v>
      </c>
    </row>
    <row r="39" spans="1:14" ht="18.75" customHeight="1">
      <c r="A39" s="50"/>
      <c r="B39" s="11"/>
      <c r="C39" s="11"/>
      <c r="D39" s="129" t="s">
        <v>81</v>
      </c>
      <c r="E39" s="109">
        <v>-214228085</v>
      </c>
      <c r="F39" s="283">
        <v>-171382470</v>
      </c>
      <c r="G39" s="134">
        <f t="shared" si="2"/>
        <v>-42845615</v>
      </c>
      <c r="H39" s="21"/>
      <c r="I39" s="354" t="s">
        <v>69</v>
      </c>
      <c r="J39" s="355"/>
      <c r="K39" s="355"/>
      <c r="L39" s="211">
        <f>L40</f>
        <v>811776129</v>
      </c>
      <c r="M39" s="24">
        <f>M40</f>
        <v>826263869</v>
      </c>
      <c r="N39" s="128">
        <f t="shared" si="3"/>
        <v>-14487740</v>
      </c>
    </row>
    <row r="40" spans="1:14" ht="18.75" customHeight="1">
      <c r="A40" s="50"/>
      <c r="B40" s="11"/>
      <c r="C40" s="11"/>
      <c r="D40" s="129" t="s">
        <v>83</v>
      </c>
      <c r="E40" s="202">
        <v>464878330</v>
      </c>
      <c r="F40" s="283">
        <v>464878330</v>
      </c>
      <c r="G40" s="134">
        <f t="shared" si="2"/>
        <v>0</v>
      </c>
      <c r="H40" s="11"/>
      <c r="I40" s="22"/>
      <c r="J40" s="357" t="s">
        <v>69</v>
      </c>
      <c r="K40" s="363"/>
      <c r="L40" s="208">
        <f>L41</f>
        <v>811776129</v>
      </c>
      <c r="M40" s="64">
        <f>M41</f>
        <v>826263869</v>
      </c>
      <c r="N40" s="120">
        <f t="shared" si="3"/>
        <v>-14487740</v>
      </c>
    </row>
    <row r="41" spans="1:14" ht="18.75" customHeight="1">
      <c r="A41" s="50"/>
      <c r="B41" s="11"/>
      <c r="C41" s="11"/>
      <c r="D41" s="129" t="s">
        <v>81</v>
      </c>
      <c r="E41" s="202">
        <v>-187283067</v>
      </c>
      <c r="F41" s="283">
        <v>-164649942</v>
      </c>
      <c r="G41" s="134">
        <f t="shared" si="2"/>
        <v>-22633125</v>
      </c>
      <c r="H41" s="11"/>
      <c r="I41" s="14"/>
      <c r="J41" s="14"/>
      <c r="K41" s="129" t="s">
        <v>69</v>
      </c>
      <c r="L41" s="289">
        <v>811776129</v>
      </c>
      <c r="M41" s="288">
        <v>826263869</v>
      </c>
      <c r="N41" s="117">
        <f t="shared" si="3"/>
        <v>-14487740</v>
      </c>
    </row>
    <row r="42" spans="1:14" ht="18.75" customHeight="1">
      <c r="A42" s="50"/>
      <c r="B42" s="11"/>
      <c r="C42" s="11"/>
      <c r="D42" s="129" t="s">
        <v>84</v>
      </c>
      <c r="E42" s="202">
        <v>97947283</v>
      </c>
      <c r="F42" s="283">
        <v>340444481</v>
      </c>
      <c r="G42" s="134">
        <f t="shared" si="2"/>
        <v>-242497198</v>
      </c>
      <c r="H42" s="126"/>
      <c r="I42" s="354" t="s">
        <v>72</v>
      </c>
      <c r="J42" s="355"/>
      <c r="K42" s="364"/>
      <c r="L42" s="211">
        <f>L43</f>
        <v>500000000</v>
      </c>
      <c r="M42" s="24">
        <f>M43</f>
        <v>0</v>
      </c>
      <c r="N42" s="128">
        <f t="shared" si="3"/>
        <v>500000000</v>
      </c>
    </row>
    <row r="43" spans="1:14" ht="18.75" customHeight="1">
      <c r="A43" s="50"/>
      <c r="B43" s="11"/>
      <c r="C43" s="11"/>
      <c r="D43" s="129" t="s">
        <v>81</v>
      </c>
      <c r="E43" s="202">
        <v>-28550584</v>
      </c>
      <c r="F43" s="283">
        <v>-257386498</v>
      </c>
      <c r="G43" s="134">
        <f t="shared" si="2"/>
        <v>228835914</v>
      </c>
      <c r="H43" s="11"/>
      <c r="I43" s="22"/>
      <c r="J43" s="357" t="s">
        <v>72</v>
      </c>
      <c r="K43" s="363"/>
      <c r="L43" s="208">
        <f>SUM(L44:L47)</f>
        <v>500000000</v>
      </c>
      <c r="M43" s="64">
        <f>SUM(M44:M47)</f>
        <v>0</v>
      </c>
      <c r="N43" s="120">
        <f t="shared" si="3"/>
        <v>500000000</v>
      </c>
    </row>
    <row r="44" spans="1:14" ht="18.75" customHeight="1">
      <c r="A44" s="50"/>
      <c r="B44" s="11"/>
      <c r="C44" s="11"/>
      <c r="D44" s="129" t="s">
        <v>85</v>
      </c>
      <c r="E44" s="202">
        <v>463656904</v>
      </c>
      <c r="F44" s="283">
        <v>418639718</v>
      </c>
      <c r="G44" s="134">
        <f t="shared" si="2"/>
        <v>45017186</v>
      </c>
      <c r="H44" s="11"/>
      <c r="I44" s="11"/>
      <c r="J44" s="11"/>
      <c r="K44" s="129" t="s">
        <v>73</v>
      </c>
      <c r="L44" s="204">
        <v>300000000</v>
      </c>
      <c r="M44" s="212">
        <v>0</v>
      </c>
      <c r="N44" s="117">
        <f t="shared" si="3"/>
        <v>300000000</v>
      </c>
    </row>
    <row r="45" spans="1:14" ht="18.75" customHeight="1">
      <c r="A45" s="50"/>
      <c r="B45" s="11"/>
      <c r="C45" s="11"/>
      <c r="D45" s="129" t="s">
        <v>81</v>
      </c>
      <c r="E45" s="202">
        <v>-378567982</v>
      </c>
      <c r="F45" s="283">
        <v>-350780453</v>
      </c>
      <c r="G45" s="134">
        <f t="shared" si="2"/>
        <v>-27787529</v>
      </c>
      <c r="H45" s="11"/>
      <c r="I45" s="11"/>
      <c r="J45" s="11"/>
      <c r="K45" s="129" t="s">
        <v>74</v>
      </c>
      <c r="L45" s="204">
        <v>0</v>
      </c>
      <c r="M45" s="212">
        <v>0</v>
      </c>
      <c r="N45" s="117">
        <f t="shared" si="3"/>
        <v>0</v>
      </c>
    </row>
    <row r="46" spans="1:14" ht="18.75" customHeight="1">
      <c r="A46" s="50"/>
      <c r="B46" s="11"/>
      <c r="C46" s="11"/>
      <c r="D46" s="129" t="s">
        <v>86</v>
      </c>
      <c r="E46" s="202">
        <v>75680770</v>
      </c>
      <c r="F46" s="283">
        <v>52114320</v>
      </c>
      <c r="G46" s="134">
        <f t="shared" si="2"/>
        <v>23566450</v>
      </c>
      <c r="H46" s="11"/>
      <c r="I46" s="11"/>
      <c r="J46" s="11"/>
      <c r="K46" s="129" t="s">
        <v>75</v>
      </c>
      <c r="L46" s="204">
        <v>0</v>
      </c>
      <c r="M46" s="212">
        <v>0</v>
      </c>
      <c r="N46" s="117">
        <f t="shared" si="3"/>
        <v>0</v>
      </c>
    </row>
    <row r="47" spans="1:14" ht="18.75" customHeight="1">
      <c r="A47" s="50"/>
      <c r="B47" s="11"/>
      <c r="C47" s="11"/>
      <c r="D47" s="129" t="s">
        <v>81</v>
      </c>
      <c r="E47" s="202">
        <v>-36442677</v>
      </c>
      <c r="F47" s="283">
        <v>-20008058</v>
      </c>
      <c r="G47" s="134">
        <f t="shared" si="2"/>
        <v>-16434619</v>
      </c>
      <c r="H47" s="11"/>
      <c r="I47" s="11"/>
      <c r="J47" s="11"/>
      <c r="K47" s="129" t="s">
        <v>76</v>
      </c>
      <c r="L47" s="204">
        <v>200000000</v>
      </c>
      <c r="M47" s="212">
        <v>0</v>
      </c>
      <c r="N47" s="117">
        <f t="shared" si="3"/>
        <v>200000000</v>
      </c>
    </row>
    <row r="48" spans="1:14" ht="18.75" customHeight="1">
      <c r="A48" s="50"/>
      <c r="B48" s="11"/>
      <c r="C48" s="11"/>
      <c r="D48" s="129" t="s">
        <v>87</v>
      </c>
      <c r="E48" s="202">
        <v>0</v>
      </c>
      <c r="F48" s="283">
        <v>0</v>
      </c>
      <c r="G48" s="134">
        <f t="shared" si="2"/>
        <v>0</v>
      </c>
      <c r="H48" s="11"/>
      <c r="I48" s="12"/>
      <c r="J48" s="357" t="s">
        <v>196</v>
      </c>
      <c r="K48" s="363"/>
      <c r="L48" s="208">
        <f>SUM(L49:L49)</f>
        <v>0</v>
      </c>
      <c r="M48" s="64">
        <f>SUM(M49:M49)</f>
        <v>0</v>
      </c>
      <c r="N48" s="120">
        <f t="shared" ref="N48:N53" si="4">L48-M48</f>
        <v>0</v>
      </c>
    </row>
    <row r="49" spans="1:14" ht="18.75" customHeight="1">
      <c r="A49" s="50"/>
      <c r="B49" s="11"/>
      <c r="C49" s="11"/>
      <c r="D49" s="129" t="s">
        <v>88</v>
      </c>
      <c r="E49" s="202">
        <v>195415018</v>
      </c>
      <c r="F49" s="283">
        <v>192050563</v>
      </c>
      <c r="G49" s="134">
        <f t="shared" si="2"/>
        <v>3364455</v>
      </c>
      <c r="H49" s="11"/>
      <c r="I49" s="11"/>
      <c r="J49" s="11"/>
      <c r="K49" s="129" t="s">
        <v>196</v>
      </c>
      <c r="L49" s="206">
        <v>0</v>
      </c>
      <c r="M49" s="66">
        <v>0</v>
      </c>
      <c r="N49" s="117">
        <f t="shared" si="4"/>
        <v>0</v>
      </c>
    </row>
    <row r="50" spans="1:14" ht="18.75" customHeight="1">
      <c r="A50" s="50"/>
      <c r="B50" s="11"/>
      <c r="C50" s="11"/>
      <c r="D50" s="129" t="s">
        <v>81</v>
      </c>
      <c r="E50" s="202">
        <v>-129975193</v>
      </c>
      <c r="F50" s="283">
        <v>-97097927</v>
      </c>
      <c r="G50" s="134">
        <f t="shared" si="2"/>
        <v>-32877266</v>
      </c>
      <c r="H50" s="126"/>
      <c r="I50" s="354" t="s">
        <v>197</v>
      </c>
      <c r="J50" s="355"/>
      <c r="K50" s="364"/>
      <c r="L50" s="211">
        <f>L51</f>
        <v>19380660373</v>
      </c>
      <c r="M50" s="24">
        <f>M51</f>
        <v>18261926802</v>
      </c>
      <c r="N50" s="128">
        <f t="shared" si="4"/>
        <v>1118733571</v>
      </c>
    </row>
    <row r="51" spans="1:14" ht="18.75" customHeight="1">
      <c r="A51" s="50"/>
      <c r="B51" s="11"/>
      <c r="C51" s="357" t="s">
        <v>89</v>
      </c>
      <c r="D51" s="363"/>
      <c r="E51" s="102">
        <f>SUM(E52:E54)</f>
        <v>180173241</v>
      </c>
      <c r="F51" s="64">
        <f>SUM(F52:F54)</f>
        <v>215804170</v>
      </c>
      <c r="G51" s="120">
        <f t="shared" si="2"/>
        <v>-35630929</v>
      </c>
      <c r="H51" s="11"/>
      <c r="I51" s="22"/>
      <c r="J51" s="357" t="s">
        <v>198</v>
      </c>
      <c r="K51" s="363"/>
      <c r="L51" s="208">
        <f>SUM(L52:L53)</f>
        <v>19380660373</v>
      </c>
      <c r="M51" s="64">
        <f>SUM(M52:M53)</f>
        <v>18261926802</v>
      </c>
      <c r="N51" s="120">
        <f t="shared" si="4"/>
        <v>1118733571</v>
      </c>
    </row>
    <row r="52" spans="1:14" ht="18.75" customHeight="1">
      <c r="A52" s="50"/>
      <c r="B52" s="11"/>
      <c r="C52" s="11"/>
      <c r="D52" s="129" t="s">
        <v>192</v>
      </c>
      <c r="E52" s="109">
        <v>132769400</v>
      </c>
      <c r="F52" s="284">
        <v>159206974</v>
      </c>
      <c r="G52" s="134">
        <f t="shared" si="2"/>
        <v>-26437574</v>
      </c>
      <c r="H52" s="11"/>
      <c r="I52" s="11"/>
      <c r="J52" s="11"/>
      <c r="K52" s="129" t="s">
        <v>199</v>
      </c>
      <c r="L52" s="290">
        <v>17761926802</v>
      </c>
      <c r="M52" s="291">
        <v>15021705763</v>
      </c>
      <c r="N52" s="170">
        <f t="shared" si="4"/>
        <v>2740221039</v>
      </c>
    </row>
    <row r="53" spans="1:14" ht="18.75" customHeight="1">
      <c r="A53" s="50"/>
      <c r="B53" s="11"/>
      <c r="C53" s="11"/>
      <c r="D53" s="129" t="s">
        <v>90</v>
      </c>
      <c r="E53" s="109">
        <v>1440000</v>
      </c>
      <c r="F53" s="284">
        <v>1600000</v>
      </c>
      <c r="G53" s="134">
        <f t="shared" si="2"/>
        <v>-160000</v>
      </c>
      <c r="H53" s="11"/>
      <c r="I53" s="11"/>
      <c r="J53" s="11"/>
      <c r="K53" s="129" t="s">
        <v>200</v>
      </c>
      <c r="L53" s="290">
        <f>운영계산서!L103</f>
        <v>1618733571</v>
      </c>
      <c r="M53" s="291">
        <v>3240221039</v>
      </c>
      <c r="N53" s="170">
        <f t="shared" si="4"/>
        <v>-1621487468</v>
      </c>
    </row>
    <row r="54" spans="1:14" ht="18.75" customHeight="1">
      <c r="A54" s="50"/>
      <c r="B54" s="11"/>
      <c r="C54" s="11"/>
      <c r="D54" s="129" t="s">
        <v>91</v>
      </c>
      <c r="E54" s="109">
        <v>45963841</v>
      </c>
      <c r="F54" s="284">
        <v>54997196</v>
      </c>
      <c r="G54" s="134">
        <f t="shared" si="2"/>
        <v>-9033355</v>
      </c>
      <c r="H54" s="11"/>
      <c r="I54" s="11"/>
      <c r="J54" s="11"/>
      <c r="K54" s="11"/>
      <c r="L54" s="55"/>
      <c r="M54" s="28"/>
      <c r="N54" s="51"/>
    </row>
    <row r="55" spans="1:14" ht="18.75" customHeight="1">
      <c r="A55" s="50"/>
      <c r="B55" s="11"/>
      <c r="C55" s="357" t="s">
        <v>129</v>
      </c>
      <c r="D55" s="363"/>
      <c r="E55" s="102">
        <f>SUM(E56:E61)</f>
        <v>529970000</v>
      </c>
      <c r="F55" s="64">
        <f>SUM(F56:F61)</f>
        <v>6610000</v>
      </c>
      <c r="G55" s="120">
        <f t="shared" ref="G55:G62" si="5">E55-F55</f>
        <v>523360000</v>
      </c>
      <c r="H55" s="11"/>
      <c r="I55" s="11"/>
      <c r="J55" s="11"/>
      <c r="K55" s="11"/>
      <c r="L55" s="55"/>
      <c r="M55" s="28"/>
      <c r="N55" s="51"/>
    </row>
    <row r="56" spans="1:14" ht="18.75" customHeight="1">
      <c r="A56" s="50"/>
      <c r="B56" s="11"/>
      <c r="C56" s="11"/>
      <c r="D56" s="129" t="s">
        <v>130</v>
      </c>
      <c r="E56" s="109">
        <v>300000000</v>
      </c>
      <c r="F56" s="285">
        <v>0</v>
      </c>
      <c r="G56" s="134">
        <f t="shared" si="5"/>
        <v>300000000</v>
      </c>
      <c r="H56" s="11"/>
      <c r="I56" s="11"/>
      <c r="J56" s="11"/>
      <c r="K56" s="11"/>
      <c r="L56" s="55"/>
      <c r="M56" s="28"/>
      <c r="N56" s="51"/>
    </row>
    <row r="57" spans="1:14" ht="18.75" customHeight="1">
      <c r="A57" s="50"/>
      <c r="B57" s="11"/>
      <c r="C57" s="11"/>
      <c r="D57" s="129" t="s">
        <v>131</v>
      </c>
      <c r="E57" s="109">
        <v>0</v>
      </c>
      <c r="F57" s="285">
        <v>0</v>
      </c>
      <c r="G57" s="134">
        <f t="shared" si="5"/>
        <v>0</v>
      </c>
      <c r="H57" s="11"/>
      <c r="I57" s="11"/>
      <c r="J57" s="11"/>
      <c r="K57" s="11"/>
      <c r="L57" s="55"/>
      <c r="M57" s="28"/>
      <c r="N57" s="51"/>
    </row>
    <row r="58" spans="1:14" ht="18.75" customHeight="1">
      <c r="A58" s="50"/>
      <c r="B58" s="11"/>
      <c r="C58" s="11"/>
      <c r="D58" s="129" t="s">
        <v>132</v>
      </c>
      <c r="E58" s="109">
        <v>0</v>
      </c>
      <c r="F58" s="285">
        <v>0</v>
      </c>
      <c r="G58" s="134">
        <f t="shared" si="5"/>
        <v>0</v>
      </c>
      <c r="H58" s="11"/>
      <c r="I58" s="11"/>
      <c r="J58" s="11"/>
      <c r="K58" s="11"/>
      <c r="L58" s="55"/>
      <c r="M58" s="28"/>
      <c r="N58" s="51"/>
    </row>
    <row r="59" spans="1:14" ht="18.75" customHeight="1">
      <c r="A59" s="50"/>
      <c r="B59" s="11"/>
      <c r="C59" s="11"/>
      <c r="D59" s="129" t="s">
        <v>133</v>
      </c>
      <c r="E59" s="109">
        <v>200000000</v>
      </c>
      <c r="F59" s="285">
        <v>0</v>
      </c>
      <c r="G59" s="134">
        <f t="shared" si="5"/>
        <v>200000000</v>
      </c>
      <c r="H59" s="11"/>
      <c r="I59" s="11"/>
      <c r="J59" s="11"/>
      <c r="K59" s="11"/>
      <c r="L59" s="55"/>
      <c r="M59" s="28"/>
      <c r="N59" s="51"/>
    </row>
    <row r="60" spans="1:14" ht="18.75" customHeight="1">
      <c r="A60" s="50"/>
      <c r="B60" s="11"/>
      <c r="C60" s="11"/>
      <c r="D60" s="129" t="s">
        <v>134</v>
      </c>
      <c r="E60" s="109">
        <v>29970000</v>
      </c>
      <c r="F60" s="285">
        <v>6610000</v>
      </c>
      <c r="G60" s="134">
        <f t="shared" si="5"/>
        <v>23360000</v>
      </c>
      <c r="H60" s="11"/>
      <c r="I60" s="11"/>
      <c r="J60" s="11"/>
      <c r="K60" s="11"/>
      <c r="L60" s="55"/>
      <c r="M60" s="28"/>
      <c r="N60" s="51"/>
    </row>
    <row r="61" spans="1:14" ht="18.75" customHeight="1">
      <c r="A61" s="50"/>
      <c r="B61" s="11"/>
      <c r="C61" s="11"/>
      <c r="D61" s="129" t="s">
        <v>129</v>
      </c>
      <c r="E61" s="109">
        <v>0</v>
      </c>
      <c r="F61" s="285">
        <v>0</v>
      </c>
      <c r="G61" s="134">
        <f t="shared" si="5"/>
        <v>0</v>
      </c>
      <c r="H61" s="14"/>
      <c r="I61" s="14"/>
      <c r="J61" s="14"/>
      <c r="K61" s="14"/>
      <c r="L61" s="203"/>
      <c r="M61" s="29"/>
      <c r="N61" s="123"/>
    </row>
    <row r="62" spans="1:14" ht="18.75" customHeight="1" thickBot="1">
      <c r="A62" s="69" t="s">
        <v>92</v>
      </c>
      <c r="B62" s="70"/>
      <c r="C62" s="70"/>
      <c r="D62" s="140"/>
      <c r="E62" s="132">
        <f>SUM(E12,E30)</f>
        <v>43957885865</v>
      </c>
      <c r="F62" s="59">
        <f>SUM(F12,F30)</f>
        <v>43563952222</v>
      </c>
      <c r="G62" s="52">
        <f t="shared" si="5"/>
        <v>393933643</v>
      </c>
      <c r="H62" s="70" t="s">
        <v>43</v>
      </c>
      <c r="I62" s="70"/>
      <c r="J62" s="70"/>
      <c r="K62" s="70"/>
      <c r="L62" s="214">
        <f>SUM(L11,L38)</f>
        <v>43957885865</v>
      </c>
      <c r="M62" s="71">
        <f>SUM(M11,M38)</f>
        <v>43563952222</v>
      </c>
      <c r="N62" s="124">
        <f>L62-M62</f>
        <v>393933643</v>
      </c>
    </row>
    <row r="63" spans="1:14" ht="20.100000000000001" customHeight="1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</row>
  </sheetData>
  <mergeCells count="31">
    <mergeCell ref="I39:K39"/>
    <mergeCell ref="J40:K40"/>
    <mergeCell ref="I42:K42"/>
    <mergeCell ref="J43:K43"/>
    <mergeCell ref="J48:K48"/>
    <mergeCell ref="C55:D55"/>
    <mergeCell ref="H7:K7"/>
    <mergeCell ref="H9:K9"/>
    <mergeCell ref="H11:K11"/>
    <mergeCell ref="I12:K12"/>
    <mergeCell ref="J13:K13"/>
    <mergeCell ref="I30:K30"/>
    <mergeCell ref="I50:K50"/>
    <mergeCell ref="J51:K51"/>
    <mergeCell ref="C27:D27"/>
    <mergeCell ref="B30:D30"/>
    <mergeCell ref="C31:D31"/>
    <mergeCell ref="C36:D36"/>
    <mergeCell ref="C51:D51"/>
    <mergeCell ref="J31:K31"/>
    <mergeCell ref="H38:K38"/>
    <mergeCell ref="A1:N1"/>
    <mergeCell ref="A4:D4"/>
    <mergeCell ref="H4:K4"/>
    <mergeCell ref="B12:D12"/>
    <mergeCell ref="C13:D13"/>
    <mergeCell ref="A11:D11"/>
    <mergeCell ref="A6:D6"/>
    <mergeCell ref="A7:D7"/>
    <mergeCell ref="A9:D9"/>
    <mergeCell ref="H6:K6"/>
  </mergeCells>
  <phoneticPr fontId="7" type="noConversion"/>
  <pageMargins left="0.74803149606299213" right="0.74803149606299213" top="0.98425196850393704" bottom="0.98425196850393704" header="0.51181102362204722" footer="0.51181102362204722"/>
  <pageSetup paperSize="9" scale="55" fitToHeight="4" orientation="portrait" verticalDpi="300" r:id="rId1"/>
  <headerFooter alignWithMargins="0">
    <oddFooter>&amp;P페이지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4"/>
  <sheetViews>
    <sheetView view="pageBreakPreview" zoomScale="97" zoomScaleNormal="90" zoomScaleSheetLayoutView="97" workbookViewId="0">
      <pane ySplit="13" topLeftCell="A14" activePane="bottomLeft" state="frozen"/>
      <selection activeCell="B23" sqref="B22:B23"/>
      <selection pane="bottomLeft" activeCell="E22" sqref="E22"/>
    </sheetView>
  </sheetViews>
  <sheetFormatPr defaultColWidth="12.77734375" defaultRowHeight="20.100000000000001" customHeight="1"/>
  <cols>
    <col min="1" max="3" width="3.33203125" style="1" customWidth="1"/>
    <col min="4" max="4" width="17.77734375" style="1" customWidth="1"/>
    <col min="5" max="7" width="13.77734375" style="1" customWidth="1"/>
    <col min="8" max="10" width="3.33203125" style="1" customWidth="1"/>
    <col min="11" max="11" width="17.77734375" style="1" customWidth="1"/>
    <col min="12" max="15" width="13.77734375" style="1" customWidth="1"/>
    <col min="16" max="16384" width="12.77734375" style="1"/>
  </cols>
  <sheetData>
    <row r="1" spans="1:14" ht="35.1" customHeight="1">
      <c r="A1" s="349" t="str">
        <f>재무상태표!A1</f>
        <v>강원대학교산학협력단 2013년 결산서(합산)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</row>
    <row r="2" spans="1:14" ht="15" customHeight="1">
      <c r="A2" s="2"/>
    </row>
    <row r="3" spans="1:14" ht="20.100000000000001" customHeight="1" thickBot="1">
      <c r="A3" s="142" t="s">
        <v>308</v>
      </c>
      <c r="N3" s="3" t="s">
        <v>124</v>
      </c>
    </row>
    <row r="4" spans="1:14" ht="18" customHeight="1">
      <c r="A4" s="350" t="s">
        <v>0</v>
      </c>
      <c r="B4" s="351"/>
      <c r="C4" s="351"/>
      <c r="D4" s="352"/>
      <c r="E4" s="54" t="s">
        <v>93</v>
      </c>
      <c r="F4" s="41"/>
      <c r="G4" s="42"/>
      <c r="H4" s="353" t="s">
        <v>0</v>
      </c>
      <c r="I4" s="351"/>
      <c r="J4" s="351"/>
      <c r="K4" s="352"/>
      <c r="L4" s="54" t="s">
        <v>94</v>
      </c>
      <c r="M4" s="41"/>
      <c r="N4" s="42"/>
    </row>
    <row r="5" spans="1:14" ht="18" customHeight="1">
      <c r="A5" s="43" t="s">
        <v>1</v>
      </c>
      <c r="B5" s="5" t="s">
        <v>2</v>
      </c>
      <c r="C5" s="5" t="s">
        <v>3</v>
      </c>
      <c r="D5" s="34" t="s">
        <v>4</v>
      </c>
      <c r="E5" s="4" t="str">
        <f>재무상태표!E5</f>
        <v>2013회계연도(당기)</v>
      </c>
      <c r="F5" s="5" t="str">
        <f>재무상태표!F5</f>
        <v>2012회계연도(전기)</v>
      </c>
      <c r="G5" s="44" t="s">
        <v>5</v>
      </c>
      <c r="H5" s="53" t="s">
        <v>1</v>
      </c>
      <c r="I5" s="5" t="s">
        <v>2</v>
      </c>
      <c r="J5" s="5" t="s">
        <v>3</v>
      </c>
      <c r="K5" s="34" t="s">
        <v>4</v>
      </c>
      <c r="L5" s="4" t="str">
        <f>E5</f>
        <v>2013회계연도(당기)</v>
      </c>
      <c r="M5" s="5" t="str">
        <f>F5</f>
        <v>2012회계연도(전기)</v>
      </c>
      <c r="N5" s="44" t="s">
        <v>5</v>
      </c>
    </row>
    <row r="6" spans="1:14" ht="18" customHeight="1">
      <c r="A6" s="371" t="s">
        <v>6</v>
      </c>
      <c r="B6" s="372"/>
      <c r="C6" s="372"/>
      <c r="D6" s="372"/>
      <c r="E6" s="35">
        <f>E16</f>
        <v>21545034929</v>
      </c>
      <c r="F6" s="115">
        <f>F16</f>
        <v>16294324540</v>
      </c>
      <c r="G6" s="45">
        <f>E6-F6</f>
        <v>5250710389</v>
      </c>
      <c r="H6" s="372" t="s">
        <v>7</v>
      </c>
      <c r="I6" s="372"/>
      <c r="J6" s="372"/>
      <c r="K6" s="372"/>
      <c r="L6" s="35">
        <f>L16</f>
        <v>19046471907</v>
      </c>
      <c r="M6" s="115">
        <f>M16</f>
        <v>8636585761</v>
      </c>
      <c r="N6" s="45">
        <f t="shared" ref="N6:N13" si="0">L6-M6</f>
        <v>10409886146</v>
      </c>
    </row>
    <row r="7" spans="1:14" ht="18" customHeight="1">
      <c r="A7" s="375" t="s">
        <v>143</v>
      </c>
      <c r="B7" s="373"/>
      <c r="C7" s="373"/>
      <c r="D7" s="373"/>
      <c r="E7" s="35">
        <f>E39</f>
        <v>66297594960</v>
      </c>
      <c r="F7" s="31">
        <f>F39</f>
        <v>65375427298</v>
      </c>
      <c r="G7" s="45">
        <f>E7-F7</f>
        <v>922167662</v>
      </c>
      <c r="H7" s="373" t="s">
        <v>142</v>
      </c>
      <c r="I7" s="373"/>
      <c r="J7" s="373"/>
      <c r="K7" s="373"/>
      <c r="L7" s="35">
        <f>L39</f>
        <v>65771664661</v>
      </c>
      <c r="M7" s="31">
        <f>M39</f>
        <v>69406247005</v>
      </c>
      <c r="N7" s="45">
        <f t="shared" si="0"/>
        <v>-3634582344</v>
      </c>
    </row>
    <row r="8" spans="1:14" ht="18" customHeight="1">
      <c r="A8" s="375" t="s">
        <v>152</v>
      </c>
      <c r="B8" s="373"/>
      <c r="C8" s="373"/>
      <c r="D8" s="373"/>
      <c r="E8" s="35">
        <f>E56</f>
        <v>8911147475</v>
      </c>
      <c r="F8" s="31">
        <f>F56</f>
        <v>8058433162</v>
      </c>
      <c r="G8" s="45">
        <f>E8-F8</f>
        <v>852714313</v>
      </c>
      <c r="H8" s="373" t="s">
        <v>166</v>
      </c>
      <c r="I8" s="373"/>
      <c r="J8" s="373"/>
      <c r="K8" s="373"/>
      <c r="L8" s="35">
        <f>L56</f>
        <v>5941805932</v>
      </c>
      <c r="M8" s="31">
        <f>M56</f>
        <v>6848109281</v>
      </c>
      <c r="N8" s="45">
        <f t="shared" si="0"/>
        <v>-906303349</v>
      </c>
    </row>
    <row r="9" spans="1:14" ht="18" customHeight="1">
      <c r="A9" s="375" t="s">
        <v>22</v>
      </c>
      <c r="B9" s="373"/>
      <c r="C9" s="373"/>
      <c r="D9" s="373"/>
      <c r="E9" s="35">
        <f>E74</f>
        <v>587509000</v>
      </c>
      <c r="F9" s="31">
        <f>F74</f>
        <v>1541148948</v>
      </c>
      <c r="G9" s="45">
        <f>E9-F9</f>
        <v>-953639948</v>
      </c>
      <c r="H9" s="373" t="s">
        <v>23</v>
      </c>
      <c r="I9" s="373"/>
      <c r="J9" s="373"/>
      <c r="K9" s="373"/>
      <c r="L9" s="35">
        <f>L74</f>
        <v>1792660854</v>
      </c>
      <c r="M9" s="31">
        <f>M74</f>
        <v>2216181873</v>
      </c>
      <c r="N9" s="45">
        <f t="shared" si="0"/>
        <v>-423521019</v>
      </c>
    </row>
    <row r="10" spans="1:14" ht="18" customHeight="1">
      <c r="A10" s="375" t="s">
        <v>32</v>
      </c>
      <c r="B10" s="373"/>
      <c r="C10" s="373"/>
      <c r="D10" s="373"/>
      <c r="E10" s="36">
        <f>E84</f>
        <v>2390832815</v>
      </c>
      <c r="F10" s="32">
        <f>F84</f>
        <v>6404126768</v>
      </c>
      <c r="G10" s="45">
        <f>E10-F10</f>
        <v>-4013293953</v>
      </c>
      <c r="H10" s="373" t="s">
        <v>33</v>
      </c>
      <c r="I10" s="373"/>
      <c r="J10" s="373"/>
      <c r="K10" s="373"/>
      <c r="L10" s="36">
        <f>L84</f>
        <v>3170468626</v>
      </c>
      <c r="M10" s="32">
        <f>M84</f>
        <v>880491702</v>
      </c>
      <c r="N10" s="45">
        <f t="shared" si="0"/>
        <v>2289976924</v>
      </c>
    </row>
    <row r="11" spans="1:14" ht="18" customHeight="1">
      <c r="A11" s="46"/>
      <c r="B11" s="6"/>
      <c r="C11" s="6"/>
      <c r="D11" s="6"/>
      <c r="E11" s="37"/>
      <c r="F11" s="33"/>
      <c r="G11" s="57"/>
      <c r="H11" s="373" t="s">
        <v>188</v>
      </c>
      <c r="I11" s="373"/>
      <c r="J11" s="373"/>
      <c r="K11" s="373"/>
      <c r="L11" s="37">
        <f>L97</f>
        <v>2390313628</v>
      </c>
      <c r="M11" s="33">
        <f>M97</f>
        <v>6445624055</v>
      </c>
      <c r="N11" s="45">
        <f t="shared" si="0"/>
        <v>-4055310427</v>
      </c>
    </row>
    <row r="12" spans="1:14" ht="18" customHeight="1">
      <c r="A12" s="46"/>
      <c r="B12" s="6"/>
      <c r="C12" s="6"/>
      <c r="D12" s="6"/>
      <c r="E12" s="37"/>
      <c r="F12" s="33"/>
      <c r="G12" s="47"/>
      <c r="H12" s="374" t="s">
        <v>82</v>
      </c>
      <c r="I12" s="374"/>
      <c r="J12" s="374"/>
      <c r="K12" s="374"/>
      <c r="L12" s="37">
        <f>L100</f>
        <v>1618733571</v>
      </c>
      <c r="M12" s="33">
        <f>M100</f>
        <v>3240221039</v>
      </c>
      <c r="N12" s="47">
        <f t="shared" si="0"/>
        <v>-1621487468</v>
      </c>
    </row>
    <row r="13" spans="1:14" ht="18" customHeight="1">
      <c r="A13" s="48" t="s">
        <v>95</v>
      </c>
      <c r="B13" s="7"/>
      <c r="C13" s="7"/>
      <c r="D13" s="7"/>
      <c r="E13" s="30">
        <f>SUM(E6:E12)</f>
        <v>99732119179</v>
      </c>
      <c r="F13" s="24">
        <f>SUM(F6:F12)</f>
        <v>97673460716</v>
      </c>
      <c r="G13" s="49">
        <f>E13-F13</f>
        <v>2058658463</v>
      </c>
      <c r="H13" s="7" t="s">
        <v>96</v>
      </c>
      <c r="I13" s="7"/>
      <c r="J13" s="7"/>
      <c r="K13" s="7"/>
      <c r="L13" s="30">
        <f>SUM(L6:L12)</f>
        <v>99732119179</v>
      </c>
      <c r="M13" s="24">
        <f>SUM(M6:M12)</f>
        <v>97673460716</v>
      </c>
      <c r="N13" s="49">
        <f t="shared" si="0"/>
        <v>2058658463</v>
      </c>
    </row>
    <row r="14" spans="1:14" ht="9.9499999999999993" customHeight="1">
      <c r="A14" s="50"/>
      <c r="B14" s="11"/>
      <c r="C14" s="11"/>
      <c r="D14" s="11"/>
      <c r="E14" s="55"/>
      <c r="F14" s="28"/>
      <c r="G14" s="56"/>
      <c r="H14" s="11"/>
      <c r="I14" s="11"/>
      <c r="J14" s="11"/>
      <c r="K14" s="11"/>
      <c r="L14" s="55"/>
      <c r="M14" s="28"/>
      <c r="N14" s="56"/>
    </row>
    <row r="15" spans="1:14" ht="18.75" customHeight="1">
      <c r="A15" s="358" t="s">
        <v>97</v>
      </c>
      <c r="B15" s="359"/>
      <c r="C15" s="359"/>
      <c r="D15" s="359"/>
      <c r="E15" s="38">
        <f>E16+E39+E56+E74+E84</f>
        <v>99732119179</v>
      </c>
      <c r="F15" s="25">
        <f>F16+F39+F56+F74+F84</f>
        <v>97673460716</v>
      </c>
      <c r="G15" s="60">
        <f>E15-F15</f>
        <v>2058658463</v>
      </c>
      <c r="H15" s="359" t="s">
        <v>98</v>
      </c>
      <c r="I15" s="359"/>
      <c r="J15" s="359"/>
      <c r="K15" s="359"/>
      <c r="L15" s="38">
        <f>SUM(L16,L39,L56,L74,L84,L97)</f>
        <v>98113385608</v>
      </c>
      <c r="M15" s="25">
        <f>SUM(M16,M39,M56,M74,M84,M97)</f>
        <v>94433239677</v>
      </c>
      <c r="N15" s="60">
        <f>L15-M15</f>
        <v>3680145931</v>
      </c>
    </row>
    <row r="16" spans="1:14" ht="18.75" customHeight="1">
      <c r="A16" s="82"/>
      <c r="B16" s="368" t="s">
        <v>6</v>
      </c>
      <c r="C16" s="369"/>
      <c r="D16" s="370"/>
      <c r="E16" s="101">
        <f>E17+E25+E31+E34+E37</f>
        <v>21545034929</v>
      </c>
      <c r="F16" s="61">
        <f>F17+F25+F31+F34+F37</f>
        <v>16294324540</v>
      </c>
      <c r="G16" s="62">
        <f>E16-F16</f>
        <v>5250710389</v>
      </c>
      <c r="H16" s="82"/>
      <c r="I16" s="368" t="s">
        <v>156</v>
      </c>
      <c r="J16" s="369"/>
      <c r="K16" s="370"/>
      <c r="L16" s="101">
        <f>SUM(L17,L25,L31,L34,L37)</f>
        <v>19046471907</v>
      </c>
      <c r="M16" s="61">
        <f>SUM(M17,M25,M31,M34,M37)</f>
        <v>8636585761</v>
      </c>
      <c r="N16" s="62">
        <f>L16-M16</f>
        <v>10409886146</v>
      </c>
    </row>
    <row r="17" spans="1:14" ht="18.75" customHeight="1">
      <c r="A17" s="50"/>
      <c r="B17" s="81"/>
      <c r="C17" s="365" t="s">
        <v>144</v>
      </c>
      <c r="D17" s="366"/>
      <c r="E17" s="102">
        <f>E18+E19</f>
        <v>16665887012</v>
      </c>
      <c r="F17" s="96">
        <f>F18+F19</f>
        <v>11258081005</v>
      </c>
      <c r="G17" s="97">
        <f>E17-F17</f>
        <v>5407806007</v>
      </c>
      <c r="H17" s="50"/>
      <c r="I17" s="81"/>
      <c r="J17" s="365" t="s">
        <v>8</v>
      </c>
      <c r="K17" s="366"/>
      <c r="L17" s="102">
        <f>SUM(L18:L24)</f>
        <v>16344298371</v>
      </c>
      <c r="M17" s="96">
        <f>SUM(M18:M24)</f>
        <v>4300963184</v>
      </c>
      <c r="N17" s="97">
        <f>L17-M17</f>
        <v>12043335187</v>
      </c>
    </row>
    <row r="18" spans="1:14" ht="18.75" customHeight="1">
      <c r="A18" s="50"/>
      <c r="B18" s="11"/>
      <c r="C18" s="22"/>
      <c r="D18" s="73" t="s">
        <v>145</v>
      </c>
      <c r="E18" s="293">
        <v>6068078644</v>
      </c>
      <c r="F18" s="292">
        <v>4600064755</v>
      </c>
      <c r="G18" s="100">
        <f>E18-F18</f>
        <v>1468013889</v>
      </c>
      <c r="H18" s="11"/>
      <c r="I18" s="11"/>
      <c r="J18" s="22"/>
      <c r="K18" s="73" t="s">
        <v>9</v>
      </c>
      <c r="L18" s="319">
        <v>7808016060</v>
      </c>
      <c r="M18" s="318">
        <v>1098419672</v>
      </c>
      <c r="N18" s="100">
        <f t="shared" ref="N18:N38" si="1">L18-M18</f>
        <v>6709596388</v>
      </c>
    </row>
    <row r="19" spans="1:14" ht="18.75" customHeight="1">
      <c r="A19" s="50"/>
      <c r="B19" s="11"/>
      <c r="C19" s="12"/>
      <c r="D19" s="73" t="s">
        <v>146</v>
      </c>
      <c r="E19" s="293">
        <v>10597808368</v>
      </c>
      <c r="F19" s="292">
        <v>6658016250</v>
      </c>
      <c r="G19" s="100">
        <f>E19-F19</f>
        <v>3939792118</v>
      </c>
      <c r="H19" s="50"/>
      <c r="I19" s="11"/>
      <c r="J19" s="12"/>
      <c r="K19" s="73" t="s">
        <v>157</v>
      </c>
      <c r="L19" s="319">
        <v>2121007040</v>
      </c>
      <c r="M19" s="318">
        <v>552636011</v>
      </c>
      <c r="N19" s="100">
        <f t="shared" si="1"/>
        <v>1568371029</v>
      </c>
    </row>
    <row r="20" spans="1:14" ht="18.75" customHeight="1">
      <c r="A20" s="50"/>
      <c r="B20" s="11"/>
      <c r="C20" s="11"/>
      <c r="D20" s="22"/>
      <c r="E20" s="110"/>
      <c r="F20" s="74"/>
      <c r="G20" s="91"/>
      <c r="H20" s="50"/>
      <c r="I20" s="11"/>
      <c r="J20" s="12"/>
      <c r="K20" s="73" t="s">
        <v>158</v>
      </c>
      <c r="L20" s="319">
        <v>2215158147</v>
      </c>
      <c r="M20" s="318">
        <v>702214222</v>
      </c>
      <c r="N20" s="100">
        <f t="shared" si="1"/>
        <v>1512943925</v>
      </c>
    </row>
    <row r="21" spans="1:14" ht="18.75" customHeight="1">
      <c r="A21" s="50"/>
      <c r="B21" s="11"/>
      <c r="C21" s="11"/>
      <c r="D21" s="11"/>
      <c r="E21" s="111"/>
      <c r="F21" s="40"/>
      <c r="G21" s="92"/>
      <c r="H21" s="50"/>
      <c r="I21" s="11"/>
      <c r="J21" s="12"/>
      <c r="K21" s="73" t="s">
        <v>159</v>
      </c>
      <c r="L21" s="319">
        <v>2063791829</v>
      </c>
      <c r="M21" s="318">
        <v>861950934</v>
      </c>
      <c r="N21" s="100">
        <f t="shared" si="1"/>
        <v>1201840895</v>
      </c>
    </row>
    <row r="22" spans="1:14" ht="18.75" customHeight="1">
      <c r="A22" s="50"/>
      <c r="B22" s="11"/>
      <c r="C22" s="11"/>
      <c r="D22" s="11"/>
      <c r="E22" s="111"/>
      <c r="F22" s="40"/>
      <c r="G22" s="92"/>
      <c r="H22" s="50"/>
      <c r="I22" s="11"/>
      <c r="J22" s="12"/>
      <c r="K22" s="73" t="s">
        <v>160</v>
      </c>
      <c r="L22" s="319">
        <v>1211603123</v>
      </c>
      <c r="M22" s="318">
        <v>882156441</v>
      </c>
      <c r="N22" s="100">
        <f t="shared" si="1"/>
        <v>329446682</v>
      </c>
    </row>
    <row r="23" spans="1:14" ht="18.75" customHeight="1">
      <c r="A23" s="50"/>
      <c r="B23" s="11"/>
      <c r="C23" s="11"/>
      <c r="D23" s="11"/>
      <c r="E23" s="111"/>
      <c r="F23" s="40"/>
      <c r="G23" s="92"/>
      <c r="H23" s="50"/>
      <c r="I23" s="11"/>
      <c r="J23" s="12"/>
      <c r="K23" s="73" t="s">
        <v>161</v>
      </c>
      <c r="L23" s="319">
        <v>372170542</v>
      </c>
      <c r="M23" s="318">
        <v>86270050</v>
      </c>
      <c r="N23" s="100">
        <f t="shared" si="1"/>
        <v>285900492</v>
      </c>
    </row>
    <row r="24" spans="1:14" ht="18.75" customHeight="1">
      <c r="A24" s="50"/>
      <c r="B24" s="11"/>
      <c r="C24" s="14"/>
      <c r="D24" s="14"/>
      <c r="E24" s="112"/>
      <c r="F24" s="77"/>
      <c r="G24" s="93"/>
      <c r="H24" s="11"/>
      <c r="I24" s="11"/>
      <c r="J24" s="14"/>
      <c r="K24" s="73" t="s">
        <v>162</v>
      </c>
      <c r="L24" s="319">
        <v>552551630</v>
      </c>
      <c r="M24" s="318">
        <v>117315854</v>
      </c>
      <c r="N24" s="100">
        <f t="shared" si="1"/>
        <v>435235776</v>
      </c>
    </row>
    <row r="25" spans="1:14" ht="18.75" customHeight="1">
      <c r="A25" s="50"/>
      <c r="B25" s="12"/>
      <c r="C25" s="365" t="s">
        <v>10</v>
      </c>
      <c r="D25" s="366"/>
      <c r="E25" s="102">
        <f>E26</f>
        <v>20325000</v>
      </c>
      <c r="F25" s="96">
        <f>F26</f>
        <v>50221400</v>
      </c>
      <c r="G25" s="97">
        <f>E25-F25</f>
        <v>-29896400</v>
      </c>
      <c r="H25" s="50"/>
      <c r="I25" s="12"/>
      <c r="J25" s="365" t="s">
        <v>11</v>
      </c>
      <c r="K25" s="366"/>
      <c r="L25" s="102">
        <f>SUM(L26:L30)</f>
        <v>0</v>
      </c>
      <c r="M25" s="96">
        <f>SUM(M26:M30)</f>
        <v>624274238</v>
      </c>
      <c r="N25" s="97">
        <f t="shared" si="1"/>
        <v>-624274238</v>
      </c>
    </row>
    <row r="26" spans="1:14" ht="18.75" customHeight="1">
      <c r="A26" s="50"/>
      <c r="B26" s="11"/>
      <c r="C26" s="81"/>
      <c r="D26" s="73" t="s">
        <v>10</v>
      </c>
      <c r="E26" s="295">
        <v>20325000</v>
      </c>
      <c r="F26" s="294">
        <v>50221400</v>
      </c>
      <c r="G26" s="100">
        <f>E26-F26</f>
        <v>-29896400</v>
      </c>
      <c r="H26" s="11"/>
      <c r="I26" s="11"/>
      <c r="J26" s="22"/>
      <c r="K26" s="73" t="s">
        <v>9</v>
      </c>
      <c r="L26" s="321">
        <v>0</v>
      </c>
      <c r="M26" s="320">
        <v>28365000</v>
      </c>
      <c r="N26" s="100">
        <f t="shared" si="1"/>
        <v>-28365000</v>
      </c>
    </row>
    <row r="27" spans="1:14" ht="18.75" customHeight="1">
      <c r="A27" s="50"/>
      <c r="B27" s="11"/>
      <c r="C27" s="11"/>
      <c r="D27" s="22"/>
      <c r="E27" s="106"/>
      <c r="F27" s="79"/>
      <c r="G27" s="91"/>
      <c r="H27" s="50"/>
      <c r="I27" s="11"/>
      <c r="J27" s="12"/>
      <c r="K27" s="73" t="s">
        <v>12</v>
      </c>
      <c r="L27" s="321">
        <v>0</v>
      </c>
      <c r="M27" s="320">
        <v>4200000</v>
      </c>
      <c r="N27" s="100">
        <f t="shared" si="1"/>
        <v>-4200000</v>
      </c>
    </row>
    <row r="28" spans="1:14" ht="18.75" customHeight="1">
      <c r="A28" s="50"/>
      <c r="B28" s="11"/>
      <c r="C28" s="11"/>
      <c r="D28" s="11"/>
      <c r="E28" s="39"/>
      <c r="F28" s="26"/>
      <c r="G28" s="92"/>
      <c r="H28" s="50"/>
      <c r="I28" s="11"/>
      <c r="J28" s="12"/>
      <c r="K28" s="73" t="s">
        <v>14</v>
      </c>
      <c r="L28" s="321">
        <v>0</v>
      </c>
      <c r="M28" s="320">
        <v>574905628</v>
      </c>
      <c r="N28" s="100">
        <f t="shared" si="1"/>
        <v>-574905628</v>
      </c>
    </row>
    <row r="29" spans="1:14" ht="18.75" customHeight="1">
      <c r="A29" s="50"/>
      <c r="B29" s="11"/>
      <c r="C29" s="11"/>
      <c r="D29" s="11"/>
      <c r="E29" s="39"/>
      <c r="F29" s="26"/>
      <c r="G29" s="92"/>
      <c r="H29" s="50"/>
      <c r="I29" s="11"/>
      <c r="J29" s="12"/>
      <c r="K29" s="73" t="s">
        <v>15</v>
      </c>
      <c r="L29" s="321">
        <v>0</v>
      </c>
      <c r="M29" s="320">
        <v>0</v>
      </c>
      <c r="N29" s="100">
        <f t="shared" si="1"/>
        <v>0</v>
      </c>
    </row>
    <row r="30" spans="1:14" ht="18.75" customHeight="1">
      <c r="A30" s="50"/>
      <c r="B30" s="11"/>
      <c r="C30" s="14"/>
      <c r="D30" s="14"/>
      <c r="E30" s="107"/>
      <c r="F30" s="80"/>
      <c r="G30" s="93"/>
      <c r="H30" s="11"/>
      <c r="I30" s="11"/>
      <c r="J30" s="14"/>
      <c r="K30" s="73" t="s">
        <v>17</v>
      </c>
      <c r="L30" s="321">
        <v>0</v>
      </c>
      <c r="M30" s="320">
        <v>16803610</v>
      </c>
      <c r="N30" s="100">
        <f t="shared" si="1"/>
        <v>-16803610</v>
      </c>
    </row>
    <row r="31" spans="1:14" ht="18.75" customHeight="1">
      <c r="A31" s="50"/>
      <c r="B31" s="12"/>
      <c r="C31" s="365" t="s">
        <v>147</v>
      </c>
      <c r="D31" s="366"/>
      <c r="E31" s="102">
        <f>E32+E33</f>
        <v>415287783</v>
      </c>
      <c r="F31" s="96">
        <f>F32+F33</f>
        <v>442392997</v>
      </c>
      <c r="G31" s="97">
        <f t="shared" ref="G31:G42" si="2">E31-F31</f>
        <v>-27105214</v>
      </c>
      <c r="H31" s="50"/>
      <c r="I31" s="12"/>
      <c r="J31" s="365" t="s">
        <v>163</v>
      </c>
      <c r="K31" s="366"/>
      <c r="L31" s="102">
        <f>SUM(L32:L33)</f>
        <v>1321292464</v>
      </c>
      <c r="M31" s="96">
        <f>SUM(M32:M33)</f>
        <v>1661007253</v>
      </c>
      <c r="N31" s="97">
        <f t="shared" si="1"/>
        <v>-339714789</v>
      </c>
    </row>
    <row r="32" spans="1:14" ht="18.75" customHeight="1">
      <c r="A32" s="50"/>
      <c r="B32" s="11"/>
      <c r="C32" s="22"/>
      <c r="D32" s="73" t="s">
        <v>148</v>
      </c>
      <c r="E32" s="297">
        <v>409287783</v>
      </c>
      <c r="F32" s="296">
        <v>342392997</v>
      </c>
      <c r="G32" s="100">
        <f t="shared" si="2"/>
        <v>66894786</v>
      </c>
      <c r="H32" s="50"/>
      <c r="I32" s="11"/>
      <c r="J32" s="81"/>
      <c r="K32" s="73" t="s">
        <v>164</v>
      </c>
      <c r="L32" s="323">
        <v>0</v>
      </c>
      <c r="M32" s="322">
        <v>0</v>
      </c>
      <c r="N32" s="100">
        <f t="shared" si="1"/>
        <v>0</v>
      </c>
    </row>
    <row r="33" spans="1:14" ht="18.75" customHeight="1">
      <c r="A33" s="50"/>
      <c r="B33" s="11"/>
      <c r="C33" s="15"/>
      <c r="D33" s="73" t="s">
        <v>149</v>
      </c>
      <c r="E33" s="297">
        <v>6000000</v>
      </c>
      <c r="F33" s="296">
        <v>100000000</v>
      </c>
      <c r="G33" s="100">
        <f t="shared" si="2"/>
        <v>-94000000</v>
      </c>
      <c r="H33" s="11"/>
      <c r="I33" s="11"/>
      <c r="J33" s="14"/>
      <c r="K33" s="73" t="s">
        <v>19</v>
      </c>
      <c r="L33" s="323">
        <v>1321292464</v>
      </c>
      <c r="M33" s="322">
        <v>1661007253</v>
      </c>
      <c r="N33" s="100">
        <f>L33-M33</f>
        <v>-339714789</v>
      </c>
    </row>
    <row r="34" spans="1:14" ht="18.75" customHeight="1">
      <c r="A34" s="50"/>
      <c r="B34" s="12"/>
      <c r="C34" s="365" t="s">
        <v>13</v>
      </c>
      <c r="D34" s="366"/>
      <c r="E34" s="102">
        <f>SUM(E35:E36)</f>
        <v>341606099</v>
      </c>
      <c r="F34" s="96">
        <f>SUM(F35:F36)</f>
        <v>72432500</v>
      </c>
      <c r="G34" s="97">
        <f t="shared" si="2"/>
        <v>269173599</v>
      </c>
      <c r="H34" s="50"/>
      <c r="I34" s="12"/>
      <c r="J34" s="365" t="s">
        <v>18</v>
      </c>
      <c r="K34" s="366"/>
      <c r="L34" s="102">
        <f>L35</f>
        <v>0</v>
      </c>
      <c r="M34" s="96">
        <f>M35</f>
        <v>0</v>
      </c>
      <c r="N34" s="97">
        <f t="shared" si="1"/>
        <v>0</v>
      </c>
    </row>
    <row r="35" spans="1:14" ht="18.75" customHeight="1">
      <c r="A35" s="50"/>
      <c r="B35" s="11"/>
      <c r="C35" s="22"/>
      <c r="D35" s="73" t="s">
        <v>13</v>
      </c>
      <c r="E35" s="299">
        <v>313051099</v>
      </c>
      <c r="F35" s="298">
        <v>45092500</v>
      </c>
      <c r="G35" s="100">
        <f t="shared" si="2"/>
        <v>267958599</v>
      </c>
      <c r="H35" s="50"/>
      <c r="I35" s="11"/>
      <c r="J35" s="81"/>
      <c r="K35" s="73" t="s">
        <v>18</v>
      </c>
      <c r="L35" s="103">
        <v>0</v>
      </c>
      <c r="M35" s="66">
        <v>0</v>
      </c>
      <c r="N35" s="100">
        <f t="shared" si="1"/>
        <v>0</v>
      </c>
    </row>
    <row r="36" spans="1:14" s="13" customFormat="1" ht="18.75" customHeight="1">
      <c r="A36" s="50"/>
      <c r="B36" s="11"/>
      <c r="C36" s="15"/>
      <c r="D36" s="73" t="s">
        <v>139</v>
      </c>
      <c r="E36" s="299">
        <v>28555000</v>
      </c>
      <c r="F36" s="298">
        <v>27340000</v>
      </c>
      <c r="G36" s="100">
        <f t="shared" si="2"/>
        <v>1215000</v>
      </c>
      <c r="H36" s="11"/>
      <c r="I36" s="11"/>
      <c r="J36" s="14"/>
      <c r="K36" s="9"/>
      <c r="L36" s="103"/>
      <c r="M36" s="66"/>
      <c r="N36" s="100"/>
    </row>
    <row r="37" spans="1:14" ht="18.75" customHeight="1">
      <c r="A37" s="50"/>
      <c r="B37" s="12"/>
      <c r="C37" s="365" t="s">
        <v>16</v>
      </c>
      <c r="D37" s="366"/>
      <c r="E37" s="102">
        <f>E38</f>
        <v>4101929035</v>
      </c>
      <c r="F37" s="96">
        <f>F38</f>
        <v>4471196638</v>
      </c>
      <c r="G37" s="97">
        <f t="shared" si="2"/>
        <v>-369267603</v>
      </c>
      <c r="H37" s="50"/>
      <c r="I37" s="12"/>
      <c r="J37" s="365" t="s">
        <v>20</v>
      </c>
      <c r="K37" s="366"/>
      <c r="L37" s="102">
        <f>L38</f>
        <v>1380881072</v>
      </c>
      <c r="M37" s="96">
        <f>M38</f>
        <v>2050341086</v>
      </c>
      <c r="N37" s="97">
        <f t="shared" si="1"/>
        <v>-669460014</v>
      </c>
    </row>
    <row r="38" spans="1:14" ht="18.75" customHeight="1">
      <c r="A38" s="50"/>
      <c r="B38" s="14"/>
      <c r="C38" s="9"/>
      <c r="D38" s="73" t="s">
        <v>16</v>
      </c>
      <c r="E38" s="301">
        <v>4101929035</v>
      </c>
      <c r="F38" s="300">
        <v>4471196638</v>
      </c>
      <c r="G38" s="100">
        <f t="shared" si="2"/>
        <v>-369267603</v>
      </c>
      <c r="H38" s="11"/>
      <c r="I38" s="14"/>
      <c r="J38" s="9"/>
      <c r="K38" s="73" t="s">
        <v>20</v>
      </c>
      <c r="L38" s="325">
        <v>1380881072</v>
      </c>
      <c r="M38" s="324">
        <v>2050341086</v>
      </c>
      <c r="N38" s="100">
        <f t="shared" si="1"/>
        <v>-669460014</v>
      </c>
    </row>
    <row r="39" spans="1:14" ht="18.75" customHeight="1">
      <c r="A39" s="83"/>
      <c r="B39" s="368" t="s">
        <v>140</v>
      </c>
      <c r="C39" s="369"/>
      <c r="D39" s="370"/>
      <c r="E39" s="101">
        <f>SUM(E40,E48,E54)</f>
        <v>66297594960</v>
      </c>
      <c r="F39" s="61">
        <f>SUM(F40,F48,F54)</f>
        <v>65375427298</v>
      </c>
      <c r="G39" s="62">
        <f t="shared" si="2"/>
        <v>922167662</v>
      </c>
      <c r="H39" s="83"/>
      <c r="I39" s="368" t="s">
        <v>142</v>
      </c>
      <c r="J39" s="369"/>
      <c r="K39" s="370"/>
      <c r="L39" s="101">
        <f>L40+L48+L54</f>
        <v>65771664661</v>
      </c>
      <c r="M39" s="61">
        <f>M40+M48+M54</f>
        <v>69406247005</v>
      </c>
      <c r="N39" s="62">
        <f>L39-M39</f>
        <v>-3634582344</v>
      </c>
    </row>
    <row r="40" spans="1:14" ht="18.75" customHeight="1">
      <c r="A40" s="50"/>
      <c r="B40" s="81"/>
      <c r="C40" s="365" t="s">
        <v>144</v>
      </c>
      <c r="D40" s="366"/>
      <c r="E40" s="102">
        <f>E41+E42</f>
        <v>53727267294</v>
      </c>
      <c r="F40" s="96">
        <f>F41+F42</f>
        <v>54149600988</v>
      </c>
      <c r="G40" s="97">
        <f t="shared" si="2"/>
        <v>-422333694</v>
      </c>
      <c r="H40" s="50"/>
      <c r="I40" s="81"/>
      <c r="J40" s="365" t="s">
        <v>21</v>
      </c>
      <c r="K40" s="366"/>
      <c r="L40" s="102">
        <f>SUM(L41:L47)</f>
        <v>58101937636</v>
      </c>
      <c r="M40" s="96">
        <f>SUM(M41:M47)</f>
        <v>63243027244</v>
      </c>
      <c r="N40" s="97">
        <f>L40-M40</f>
        <v>-5141089608</v>
      </c>
    </row>
    <row r="41" spans="1:14" ht="18.75" customHeight="1">
      <c r="A41" s="50"/>
      <c r="B41" s="11"/>
      <c r="C41" s="22"/>
      <c r="D41" s="73" t="s">
        <v>145</v>
      </c>
      <c r="E41" s="303">
        <v>46283217279</v>
      </c>
      <c r="F41" s="302">
        <v>47812202982</v>
      </c>
      <c r="G41" s="100">
        <f t="shared" si="2"/>
        <v>-1528985703</v>
      </c>
      <c r="H41" s="11"/>
      <c r="I41" s="11"/>
      <c r="J41" s="22"/>
      <c r="K41" s="73" t="s">
        <v>9</v>
      </c>
      <c r="L41" s="327">
        <v>17910475589</v>
      </c>
      <c r="M41" s="326">
        <v>15190573326</v>
      </c>
      <c r="N41" s="100">
        <f t="shared" ref="N41:N53" si="3">L41-M41</f>
        <v>2719902263</v>
      </c>
    </row>
    <row r="42" spans="1:14" ht="18.75" customHeight="1">
      <c r="A42" s="50"/>
      <c r="B42" s="11"/>
      <c r="C42" s="12"/>
      <c r="D42" s="73" t="s">
        <v>146</v>
      </c>
      <c r="E42" s="303">
        <v>7444050015</v>
      </c>
      <c r="F42" s="302">
        <v>6337398006</v>
      </c>
      <c r="G42" s="100">
        <f t="shared" si="2"/>
        <v>1106652009</v>
      </c>
      <c r="H42" s="50"/>
      <c r="I42" s="11"/>
      <c r="J42" s="12"/>
      <c r="K42" s="73" t="s">
        <v>157</v>
      </c>
      <c r="L42" s="327">
        <v>7540308976</v>
      </c>
      <c r="M42" s="326">
        <v>8232771465</v>
      </c>
      <c r="N42" s="100">
        <f t="shared" si="3"/>
        <v>-692462489</v>
      </c>
    </row>
    <row r="43" spans="1:14" ht="18.75" customHeight="1">
      <c r="A43" s="50"/>
      <c r="B43" s="11"/>
      <c r="C43" s="11"/>
      <c r="D43" s="22"/>
      <c r="E43" s="106"/>
      <c r="F43" s="79"/>
      <c r="G43" s="91"/>
      <c r="H43" s="50"/>
      <c r="I43" s="11"/>
      <c r="J43" s="12"/>
      <c r="K43" s="73" t="s">
        <v>158</v>
      </c>
      <c r="L43" s="327">
        <v>8886958038</v>
      </c>
      <c r="M43" s="326">
        <v>11158249222</v>
      </c>
      <c r="N43" s="100">
        <f t="shared" si="3"/>
        <v>-2271291184</v>
      </c>
    </row>
    <row r="44" spans="1:14" ht="18.75" customHeight="1">
      <c r="A44" s="50"/>
      <c r="B44" s="11"/>
      <c r="C44" s="11"/>
      <c r="D44" s="11"/>
      <c r="E44" s="39"/>
      <c r="F44" s="26"/>
      <c r="G44" s="92"/>
      <c r="H44" s="50"/>
      <c r="I44" s="11"/>
      <c r="J44" s="12"/>
      <c r="K44" s="73" t="s">
        <v>159</v>
      </c>
      <c r="L44" s="327">
        <v>5794496651</v>
      </c>
      <c r="M44" s="326">
        <v>6728322881</v>
      </c>
      <c r="N44" s="100">
        <f t="shared" si="3"/>
        <v>-933826230</v>
      </c>
    </row>
    <row r="45" spans="1:14" ht="18.75" customHeight="1">
      <c r="A45" s="50"/>
      <c r="B45" s="11"/>
      <c r="C45" s="11"/>
      <c r="D45" s="11"/>
      <c r="E45" s="39"/>
      <c r="F45" s="26"/>
      <c r="G45" s="92"/>
      <c r="H45" s="50"/>
      <c r="I45" s="11"/>
      <c r="J45" s="12"/>
      <c r="K45" s="73" t="s">
        <v>160</v>
      </c>
      <c r="L45" s="327">
        <v>5902327449</v>
      </c>
      <c r="M45" s="326">
        <v>6811087845</v>
      </c>
      <c r="N45" s="100">
        <f t="shared" si="3"/>
        <v>-908760396</v>
      </c>
    </row>
    <row r="46" spans="1:14" ht="18.75" customHeight="1">
      <c r="A46" s="50"/>
      <c r="B46" s="11"/>
      <c r="C46" s="11"/>
      <c r="D46" s="11"/>
      <c r="E46" s="39"/>
      <c r="F46" s="26"/>
      <c r="G46" s="92"/>
      <c r="H46" s="50"/>
      <c r="I46" s="11"/>
      <c r="J46" s="12"/>
      <c r="K46" s="73" t="s">
        <v>161</v>
      </c>
      <c r="L46" s="327">
        <v>1310126309</v>
      </c>
      <c r="M46" s="326">
        <v>1576041693</v>
      </c>
      <c r="N46" s="100">
        <f t="shared" si="3"/>
        <v>-265915384</v>
      </c>
    </row>
    <row r="47" spans="1:14" ht="18.75" customHeight="1">
      <c r="A47" s="50"/>
      <c r="B47" s="11"/>
      <c r="C47" s="14"/>
      <c r="D47" s="14"/>
      <c r="E47" s="107"/>
      <c r="F47" s="80"/>
      <c r="G47" s="93"/>
      <c r="H47" s="11"/>
      <c r="I47" s="11"/>
      <c r="J47" s="14"/>
      <c r="K47" s="73" t="s">
        <v>162</v>
      </c>
      <c r="L47" s="327">
        <v>10757244624</v>
      </c>
      <c r="M47" s="326">
        <v>13545980812</v>
      </c>
      <c r="N47" s="100">
        <f t="shared" si="3"/>
        <v>-2788736188</v>
      </c>
    </row>
    <row r="48" spans="1:14" ht="18.75" customHeight="1">
      <c r="A48" s="50"/>
      <c r="B48" s="12"/>
      <c r="C48" s="365" t="s">
        <v>10</v>
      </c>
      <c r="D48" s="366"/>
      <c r="E48" s="213">
        <f>E49</f>
        <v>6038319570</v>
      </c>
      <c r="F48" s="207">
        <f>F49</f>
        <v>7406223600</v>
      </c>
      <c r="G48" s="97">
        <f>E48-F48</f>
        <v>-1367904030</v>
      </c>
      <c r="H48" s="50"/>
      <c r="I48" s="12"/>
      <c r="J48" s="365" t="s">
        <v>11</v>
      </c>
      <c r="K48" s="366"/>
      <c r="L48" s="102">
        <f>SUM(L49:L53)</f>
        <v>5158248613</v>
      </c>
      <c r="M48" s="96">
        <f>SUM(M49:M53)</f>
        <v>4778570674</v>
      </c>
      <c r="N48" s="97">
        <f t="shared" si="3"/>
        <v>379677939</v>
      </c>
    </row>
    <row r="49" spans="1:14" ht="18.75" customHeight="1">
      <c r="A49" s="50"/>
      <c r="B49" s="11"/>
      <c r="C49" s="81"/>
      <c r="D49" s="73" t="s">
        <v>150</v>
      </c>
      <c r="E49" s="305">
        <v>6038319570</v>
      </c>
      <c r="F49" s="304">
        <v>7406223600</v>
      </c>
      <c r="G49" s="100">
        <f>E49-F49</f>
        <v>-1367904030</v>
      </c>
      <c r="H49" s="11"/>
      <c r="I49" s="11"/>
      <c r="J49" s="22"/>
      <c r="K49" s="73" t="s">
        <v>9</v>
      </c>
      <c r="L49" s="329">
        <v>1345189950</v>
      </c>
      <c r="M49" s="328">
        <v>1191668929</v>
      </c>
      <c r="N49" s="100">
        <f t="shared" si="3"/>
        <v>153521021</v>
      </c>
    </row>
    <row r="50" spans="1:14" ht="18.75" customHeight="1">
      <c r="A50" s="50"/>
      <c r="B50" s="11"/>
      <c r="C50" s="11"/>
      <c r="D50" s="22"/>
      <c r="E50" s="106"/>
      <c r="F50" s="79"/>
      <c r="G50" s="91"/>
      <c r="H50" s="50"/>
      <c r="I50" s="11"/>
      <c r="J50" s="12"/>
      <c r="K50" s="73" t="s">
        <v>12</v>
      </c>
      <c r="L50" s="329">
        <v>1721736985</v>
      </c>
      <c r="M50" s="328">
        <v>430318710</v>
      </c>
      <c r="N50" s="100">
        <f t="shared" si="3"/>
        <v>1291418275</v>
      </c>
    </row>
    <row r="51" spans="1:14" ht="18.75" customHeight="1">
      <c r="A51" s="50"/>
      <c r="B51" s="11"/>
      <c r="C51" s="11"/>
      <c r="D51" s="11"/>
      <c r="E51" s="39"/>
      <c r="F51" s="26"/>
      <c r="G51" s="92"/>
      <c r="H51" s="50"/>
      <c r="I51" s="11"/>
      <c r="J51" s="12"/>
      <c r="K51" s="73" t="s">
        <v>14</v>
      </c>
      <c r="L51" s="329">
        <v>28422500</v>
      </c>
      <c r="M51" s="328">
        <v>2290779140</v>
      </c>
      <c r="N51" s="100">
        <f t="shared" si="3"/>
        <v>-2262356640</v>
      </c>
    </row>
    <row r="52" spans="1:14" ht="18.75" customHeight="1">
      <c r="A52" s="50"/>
      <c r="B52" s="11"/>
      <c r="C52" s="11"/>
      <c r="D52" s="11"/>
      <c r="E52" s="39"/>
      <c r="F52" s="26"/>
      <c r="G52" s="92"/>
      <c r="H52" s="50"/>
      <c r="I52" s="11"/>
      <c r="J52" s="12"/>
      <c r="K52" s="73" t="s">
        <v>15</v>
      </c>
      <c r="L52" s="329">
        <v>0</v>
      </c>
      <c r="M52" s="328">
        <v>152517602</v>
      </c>
      <c r="N52" s="100">
        <f t="shared" si="3"/>
        <v>-152517602</v>
      </c>
    </row>
    <row r="53" spans="1:14" ht="18.75" customHeight="1">
      <c r="A53" s="50"/>
      <c r="B53" s="11"/>
      <c r="C53" s="14"/>
      <c r="D53" s="14"/>
      <c r="E53" s="107"/>
      <c r="F53" s="80"/>
      <c r="G53" s="93"/>
      <c r="H53" s="11"/>
      <c r="I53" s="11"/>
      <c r="J53" s="14"/>
      <c r="K53" s="73" t="s">
        <v>17</v>
      </c>
      <c r="L53" s="329">
        <v>2062899178</v>
      </c>
      <c r="M53" s="328">
        <v>713286293</v>
      </c>
      <c r="N53" s="100">
        <f t="shared" si="3"/>
        <v>1349612885</v>
      </c>
    </row>
    <row r="54" spans="1:14" ht="18.75" customHeight="1">
      <c r="A54" s="50"/>
      <c r="B54" s="12"/>
      <c r="C54" s="365" t="s">
        <v>151</v>
      </c>
      <c r="D54" s="366"/>
      <c r="E54" s="102">
        <f>E55</f>
        <v>6532008096</v>
      </c>
      <c r="F54" s="96">
        <f>F55</f>
        <v>3819602710</v>
      </c>
      <c r="G54" s="97">
        <f t="shared" ref="G54:G64" si="4">E54-F54</f>
        <v>2712405386</v>
      </c>
      <c r="H54" s="50"/>
      <c r="I54" s="12"/>
      <c r="J54" s="365" t="s">
        <v>165</v>
      </c>
      <c r="K54" s="366"/>
      <c r="L54" s="102">
        <f>L55</f>
        <v>2511478412</v>
      </c>
      <c r="M54" s="96">
        <f>M55</f>
        <v>1384649087</v>
      </c>
      <c r="N54" s="95">
        <f t="shared" ref="N54:N61" si="5">L54-M54</f>
        <v>1126829325</v>
      </c>
    </row>
    <row r="55" spans="1:14" ht="18.75" customHeight="1">
      <c r="A55" s="50"/>
      <c r="B55" s="14"/>
      <c r="C55" s="9"/>
      <c r="D55" s="73" t="s">
        <v>151</v>
      </c>
      <c r="E55" s="307">
        <v>6532008096</v>
      </c>
      <c r="F55" s="306">
        <v>3819602710</v>
      </c>
      <c r="G55" s="100">
        <f t="shared" si="4"/>
        <v>2712405386</v>
      </c>
      <c r="H55" s="11"/>
      <c r="I55" s="14"/>
      <c r="J55" s="9"/>
      <c r="K55" s="73" t="s">
        <v>165</v>
      </c>
      <c r="L55" s="331">
        <v>2511478412</v>
      </c>
      <c r="M55" s="330">
        <v>1384649087</v>
      </c>
      <c r="N55" s="100">
        <f t="shared" si="5"/>
        <v>1126829325</v>
      </c>
    </row>
    <row r="56" spans="1:14" ht="18.75" customHeight="1">
      <c r="A56" s="84"/>
      <c r="B56" s="368" t="s">
        <v>152</v>
      </c>
      <c r="C56" s="369"/>
      <c r="D56" s="370"/>
      <c r="E56" s="218">
        <f>E57+E61</f>
        <v>8911147475</v>
      </c>
      <c r="F56" s="205">
        <f>F57+F61</f>
        <v>8058433162</v>
      </c>
      <c r="G56" s="62">
        <f t="shared" si="4"/>
        <v>852714313</v>
      </c>
      <c r="H56" s="84"/>
      <c r="I56" s="368" t="s">
        <v>166</v>
      </c>
      <c r="J56" s="369"/>
      <c r="K56" s="370"/>
      <c r="L56" s="218">
        <f>L57+L60+L69+L72</f>
        <v>5941805932</v>
      </c>
      <c r="M56" s="205">
        <f>M57+M60+M69+M72</f>
        <v>6848109281</v>
      </c>
      <c r="N56" s="62">
        <f t="shared" si="5"/>
        <v>-906303349</v>
      </c>
    </row>
    <row r="57" spans="1:14" ht="18.75" customHeight="1">
      <c r="A57" s="50"/>
      <c r="B57" s="81"/>
      <c r="C57" s="365" t="s">
        <v>153</v>
      </c>
      <c r="D57" s="366"/>
      <c r="E57" s="213">
        <f>E58+E59+E60</f>
        <v>1500238073</v>
      </c>
      <c r="F57" s="207">
        <f>F58+F59+F60</f>
        <v>449491471</v>
      </c>
      <c r="G57" s="97">
        <f t="shared" si="4"/>
        <v>1050746602</v>
      </c>
      <c r="H57" s="50"/>
      <c r="I57" s="81"/>
      <c r="J57" s="365" t="s">
        <v>167</v>
      </c>
      <c r="K57" s="366"/>
      <c r="L57" s="213">
        <f>SUM(L58:L59)</f>
        <v>2750940348</v>
      </c>
      <c r="M57" s="207">
        <f>SUM(M58:M59)</f>
        <v>2805975069</v>
      </c>
      <c r="N57" s="97">
        <f t="shared" si="5"/>
        <v>-55034721</v>
      </c>
    </row>
    <row r="58" spans="1:14" ht="18.75" customHeight="1">
      <c r="A58" s="50"/>
      <c r="B58" s="11"/>
      <c r="C58" s="22"/>
      <c r="D58" s="73" t="s">
        <v>154</v>
      </c>
      <c r="E58" s="309">
        <v>1494546185</v>
      </c>
      <c r="F58" s="308">
        <v>437307371</v>
      </c>
      <c r="G58" s="100">
        <f t="shared" si="4"/>
        <v>1057238814</v>
      </c>
      <c r="H58" s="50"/>
      <c r="I58" s="11"/>
      <c r="J58" s="81"/>
      <c r="K58" s="73" t="s">
        <v>9</v>
      </c>
      <c r="L58" s="333">
        <v>1628529448</v>
      </c>
      <c r="M58" s="332">
        <v>1413611369</v>
      </c>
      <c r="N58" s="100">
        <f t="shared" si="5"/>
        <v>214918079</v>
      </c>
    </row>
    <row r="59" spans="1:14" ht="18.75" customHeight="1">
      <c r="A59" s="50"/>
      <c r="B59" s="11"/>
      <c r="C59" s="12"/>
      <c r="D59" s="73" t="s">
        <v>150</v>
      </c>
      <c r="E59" s="309">
        <v>0</v>
      </c>
      <c r="F59" s="308">
        <v>0</v>
      </c>
      <c r="G59" s="100">
        <f t="shared" si="4"/>
        <v>0</v>
      </c>
      <c r="H59" s="11"/>
      <c r="I59" s="11"/>
      <c r="J59" s="14"/>
      <c r="K59" s="73" t="s">
        <v>168</v>
      </c>
      <c r="L59" s="333">
        <v>1122410900</v>
      </c>
      <c r="M59" s="332">
        <v>1392363700</v>
      </c>
      <c r="N59" s="100">
        <f t="shared" si="5"/>
        <v>-269952800</v>
      </c>
    </row>
    <row r="60" spans="1:14" ht="18.75" customHeight="1">
      <c r="A60" s="50"/>
      <c r="B60" s="11"/>
      <c r="C60" s="14"/>
      <c r="D60" s="73" t="s">
        <v>155</v>
      </c>
      <c r="E60" s="309">
        <v>5691888</v>
      </c>
      <c r="F60" s="308">
        <v>12184100</v>
      </c>
      <c r="G60" s="100">
        <f t="shared" si="4"/>
        <v>-6492212</v>
      </c>
      <c r="H60" s="50"/>
      <c r="I60" s="12"/>
      <c r="J60" s="365" t="s">
        <v>316</v>
      </c>
      <c r="K60" s="366"/>
      <c r="L60" s="213">
        <f>SUM(L61:L68)</f>
        <v>2306914707</v>
      </c>
      <c r="M60" s="207">
        <f>SUM(M61:M68)</f>
        <v>3109570020</v>
      </c>
      <c r="N60" s="97">
        <f t="shared" si="5"/>
        <v>-802655313</v>
      </c>
    </row>
    <row r="61" spans="1:14" ht="18.75" customHeight="1">
      <c r="A61" s="50"/>
      <c r="B61" s="12"/>
      <c r="C61" s="365" t="s">
        <v>310</v>
      </c>
      <c r="D61" s="366"/>
      <c r="E61" s="213">
        <f>E62+E63+E64</f>
        <v>7410909402</v>
      </c>
      <c r="F61" s="207">
        <f>F62+F63+F64</f>
        <v>7608941691</v>
      </c>
      <c r="G61" s="97">
        <f t="shared" si="4"/>
        <v>-198032289</v>
      </c>
      <c r="H61" s="11"/>
      <c r="I61" s="11"/>
      <c r="J61" s="22"/>
      <c r="K61" s="73" t="s">
        <v>170</v>
      </c>
      <c r="L61" s="335">
        <v>211516651</v>
      </c>
      <c r="M61" s="334">
        <v>160731120</v>
      </c>
      <c r="N61" s="100">
        <f t="shared" si="5"/>
        <v>50785531</v>
      </c>
    </row>
    <row r="62" spans="1:14" ht="18.75" customHeight="1">
      <c r="A62" s="50"/>
      <c r="B62" s="11"/>
      <c r="C62" s="22"/>
      <c r="D62" s="73" t="s">
        <v>144</v>
      </c>
      <c r="E62" s="311">
        <v>7160717442</v>
      </c>
      <c r="F62" s="310">
        <v>7370941691</v>
      </c>
      <c r="G62" s="100">
        <f t="shared" si="4"/>
        <v>-210224249</v>
      </c>
      <c r="H62" s="50"/>
      <c r="I62" s="11"/>
      <c r="J62" s="12"/>
      <c r="K62" s="73" t="s">
        <v>171</v>
      </c>
      <c r="L62" s="335">
        <v>205555817</v>
      </c>
      <c r="M62" s="334">
        <v>450084270</v>
      </c>
      <c r="N62" s="100">
        <f t="shared" ref="N62:N73" si="6">L62-M62</f>
        <v>-244528453</v>
      </c>
    </row>
    <row r="63" spans="1:14" ht="18.75" customHeight="1">
      <c r="A63" s="50"/>
      <c r="B63" s="11"/>
      <c r="C63" s="12"/>
      <c r="D63" s="73" t="s">
        <v>150</v>
      </c>
      <c r="E63" s="311">
        <v>234843140</v>
      </c>
      <c r="F63" s="310">
        <v>230000000</v>
      </c>
      <c r="G63" s="100">
        <f t="shared" si="4"/>
        <v>4843140</v>
      </c>
      <c r="H63" s="50"/>
      <c r="I63" s="11"/>
      <c r="J63" s="12"/>
      <c r="K63" s="73" t="s">
        <v>172</v>
      </c>
      <c r="L63" s="335">
        <v>1645863</v>
      </c>
      <c r="M63" s="334">
        <v>0</v>
      </c>
      <c r="N63" s="100">
        <f t="shared" si="6"/>
        <v>1645863</v>
      </c>
    </row>
    <row r="64" spans="1:14" ht="18.75" customHeight="1">
      <c r="A64" s="50"/>
      <c r="B64" s="11"/>
      <c r="C64" s="12"/>
      <c r="D64" s="73" t="s">
        <v>151</v>
      </c>
      <c r="E64" s="311">
        <v>15348820</v>
      </c>
      <c r="F64" s="310">
        <v>8000000</v>
      </c>
      <c r="G64" s="100">
        <f t="shared" si="4"/>
        <v>7348820</v>
      </c>
      <c r="H64" s="50"/>
      <c r="I64" s="11"/>
      <c r="J64" s="12"/>
      <c r="K64" s="73" t="s">
        <v>173</v>
      </c>
      <c r="L64" s="335">
        <v>0</v>
      </c>
      <c r="M64" s="334">
        <v>0</v>
      </c>
      <c r="N64" s="100">
        <f t="shared" si="6"/>
        <v>0</v>
      </c>
    </row>
    <row r="65" spans="1:14" ht="18.75" customHeight="1">
      <c r="A65" s="50"/>
      <c r="B65" s="11"/>
      <c r="C65" s="11"/>
      <c r="D65" s="22"/>
      <c r="E65" s="113"/>
      <c r="F65" s="85"/>
      <c r="G65" s="86"/>
      <c r="H65" s="50"/>
      <c r="I65" s="11"/>
      <c r="J65" s="12"/>
      <c r="K65" s="73" t="s">
        <v>174</v>
      </c>
      <c r="L65" s="335">
        <v>30645319</v>
      </c>
      <c r="M65" s="334">
        <v>20499400</v>
      </c>
      <c r="N65" s="100">
        <f t="shared" si="6"/>
        <v>10145919</v>
      </c>
    </row>
    <row r="66" spans="1:14" ht="18.75" customHeight="1">
      <c r="A66" s="50"/>
      <c r="B66" s="11"/>
      <c r="C66" s="11"/>
      <c r="D66" s="11"/>
      <c r="E66" s="27"/>
      <c r="F66" s="28"/>
      <c r="G66" s="56"/>
      <c r="H66" s="50"/>
      <c r="I66" s="11"/>
      <c r="J66" s="12"/>
      <c r="K66" s="73" t="s">
        <v>175</v>
      </c>
      <c r="L66" s="335">
        <v>0</v>
      </c>
      <c r="M66" s="334">
        <v>0</v>
      </c>
      <c r="N66" s="100">
        <f t="shared" si="6"/>
        <v>0</v>
      </c>
    </row>
    <row r="67" spans="1:14" ht="18.75" customHeight="1">
      <c r="A67" s="50"/>
      <c r="B67" s="11"/>
      <c r="C67" s="11"/>
      <c r="D67" s="11"/>
      <c r="E67" s="27"/>
      <c r="F67" s="28"/>
      <c r="G67" s="56"/>
      <c r="H67" s="50"/>
      <c r="I67" s="11"/>
      <c r="J67" s="12"/>
      <c r="K67" s="73" t="s">
        <v>176</v>
      </c>
      <c r="L67" s="335">
        <v>1857551057</v>
      </c>
      <c r="M67" s="334">
        <v>2478255230</v>
      </c>
      <c r="N67" s="100">
        <f t="shared" si="6"/>
        <v>-620704173</v>
      </c>
    </row>
    <row r="68" spans="1:14" ht="18.75" customHeight="1">
      <c r="A68" s="50"/>
      <c r="B68" s="11"/>
      <c r="C68" s="11"/>
      <c r="D68" s="11"/>
      <c r="E68" s="27"/>
      <c r="F68" s="28"/>
      <c r="G68" s="56"/>
      <c r="H68" s="11"/>
      <c r="I68" s="11"/>
      <c r="J68" s="14"/>
      <c r="K68" s="89" t="s">
        <v>177</v>
      </c>
      <c r="L68" s="335">
        <v>0</v>
      </c>
      <c r="M68" s="334">
        <v>0</v>
      </c>
      <c r="N68" s="100">
        <f t="shared" si="6"/>
        <v>0</v>
      </c>
    </row>
    <row r="69" spans="1:14" ht="18.75" customHeight="1">
      <c r="A69" s="50"/>
      <c r="B69" s="11"/>
      <c r="C69" s="11"/>
      <c r="D69" s="11"/>
      <c r="E69" s="27"/>
      <c r="F69" s="28"/>
      <c r="G69" s="56"/>
      <c r="H69" s="50"/>
      <c r="I69" s="12"/>
      <c r="J69" s="365" t="s">
        <v>178</v>
      </c>
      <c r="K69" s="366"/>
      <c r="L69" s="105">
        <f>SUM(L70:L71)</f>
        <v>648683844</v>
      </c>
      <c r="M69" s="98">
        <f>SUM(M70:M71)</f>
        <v>647432512</v>
      </c>
      <c r="N69" s="99">
        <f>L69-M69</f>
        <v>1251332</v>
      </c>
    </row>
    <row r="70" spans="1:14" ht="18.75" customHeight="1">
      <c r="A70" s="50"/>
      <c r="B70" s="11"/>
      <c r="C70" s="11"/>
      <c r="D70" s="11"/>
      <c r="E70" s="27"/>
      <c r="F70" s="28"/>
      <c r="G70" s="56"/>
      <c r="H70" s="50"/>
      <c r="I70" s="11"/>
      <c r="J70" s="81"/>
      <c r="K70" s="73" t="s">
        <v>179</v>
      </c>
      <c r="L70" s="337">
        <v>44181714</v>
      </c>
      <c r="M70" s="336">
        <v>0</v>
      </c>
      <c r="N70" s="100">
        <f t="shared" si="6"/>
        <v>44181714</v>
      </c>
    </row>
    <row r="71" spans="1:14" ht="18.75" customHeight="1">
      <c r="A71" s="50"/>
      <c r="B71" s="11"/>
      <c r="C71" s="11"/>
      <c r="D71" s="11"/>
      <c r="E71" s="27"/>
      <c r="F71" s="28"/>
      <c r="G71" s="56"/>
      <c r="H71" s="11"/>
      <c r="I71" s="11"/>
      <c r="J71" s="14"/>
      <c r="K71" s="73" t="s">
        <v>180</v>
      </c>
      <c r="L71" s="337">
        <v>604502130</v>
      </c>
      <c r="M71" s="336">
        <v>647432512</v>
      </c>
      <c r="N71" s="100">
        <f t="shared" si="6"/>
        <v>-42930382</v>
      </c>
    </row>
    <row r="72" spans="1:14" ht="18.75" customHeight="1">
      <c r="A72" s="50"/>
      <c r="B72" s="11"/>
      <c r="C72" s="11"/>
      <c r="D72" s="11"/>
      <c r="E72" s="27"/>
      <c r="F72" s="28"/>
      <c r="G72" s="56"/>
      <c r="H72" s="50"/>
      <c r="I72" s="12"/>
      <c r="J72" s="365" t="s">
        <v>181</v>
      </c>
      <c r="K72" s="366"/>
      <c r="L72" s="105">
        <f>L73</f>
        <v>235267033</v>
      </c>
      <c r="M72" s="98">
        <f>M73</f>
        <v>285131680</v>
      </c>
      <c r="N72" s="99">
        <f>L72-M72</f>
        <v>-49864647</v>
      </c>
    </row>
    <row r="73" spans="1:14" s="13" customFormat="1" ht="18.75" customHeight="1">
      <c r="A73" s="50"/>
      <c r="B73" s="14"/>
      <c r="C73" s="14"/>
      <c r="D73" s="14"/>
      <c r="E73" s="114"/>
      <c r="F73" s="29"/>
      <c r="G73" s="87"/>
      <c r="H73" s="11"/>
      <c r="I73" s="14"/>
      <c r="J73" s="9"/>
      <c r="K73" s="73" t="s">
        <v>181</v>
      </c>
      <c r="L73" s="339">
        <v>235267033</v>
      </c>
      <c r="M73" s="338">
        <v>285131680</v>
      </c>
      <c r="N73" s="100">
        <f t="shared" si="6"/>
        <v>-49864647</v>
      </c>
    </row>
    <row r="74" spans="1:14" ht="18.75" customHeight="1">
      <c r="A74" s="83"/>
      <c r="B74" s="354" t="s">
        <v>22</v>
      </c>
      <c r="C74" s="362"/>
      <c r="D74" s="367"/>
      <c r="E74" s="30">
        <f>E75+E80</f>
        <v>587509000</v>
      </c>
      <c r="F74" s="24">
        <f>F75+F80</f>
        <v>1541148948</v>
      </c>
      <c r="G74" s="49">
        <f t="shared" ref="G74:G83" si="7">E74-F74</f>
        <v>-953639948</v>
      </c>
      <c r="H74" s="83"/>
      <c r="I74" s="354" t="s">
        <v>23</v>
      </c>
      <c r="J74" s="362"/>
      <c r="K74" s="367"/>
      <c r="L74" s="30">
        <f>L75</f>
        <v>1792660854</v>
      </c>
      <c r="M74" s="24">
        <f>M75</f>
        <v>2216181873</v>
      </c>
      <c r="N74" s="49">
        <f t="shared" ref="N74:N80" si="8">L74-M74</f>
        <v>-423521019</v>
      </c>
    </row>
    <row r="75" spans="1:14" ht="18.75" customHeight="1">
      <c r="A75" s="50"/>
      <c r="B75" s="81"/>
      <c r="C75" s="365" t="s">
        <v>24</v>
      </c>
      <c r="D75" s="366"/>
      <c r="E75" s="102">
        <f>E76+E77+E78+E79</f>
        <v>187509000</v>
      </c>
      <c r="F75" s="96">
        <f>F76+F77+F78+F79</f>
        <v>1441148948</v>
      </c>
      <c r="G75" s="97">
        <f t="shared" si="7"/>
        <v>-1253639948</v>
      </c>
      <c r="H75" s="50"/>
      <c r="I75" s="81"/>
      <c r="J75" s="365" t="s">
        <v>23</v>
      </c>
      <c r="K75" s="366"/>
      <c r="L75" s="102">
        <f>SUM(L76:L80)</f>
        <v>1792660854</v>
      </c>
      <c r="M75" s="96">
        <f>SUM(M76:M80)</f>
        <v>2216181873</v>
      </c>
      <c r="N75" s="97">
        <f t="shared" si="8"/>
        <v>-423521019</v>
      </c>
    </row>
    <row r="76" spans="1:14" ht="18.75" customHeight="1">
      <c r="A76" s="50"/>
      <c r="B76" s="11"/>
      <c r="C76" s="22"/>
      <c r="D76" s="73" t="s">
        <v>25</v>
      </c>
      <c r="E76" s="313">
        <v>0</v>
      </c>
      <c r="F76" s="312">
        <v>0</v>
      </c>
      <c r="G76" s="100">
        <f t="shared" si="7"/>
        <v>0</v>
      </c>
      <c r="H76" s="11"/>
      <c r="I76" s="11"/>
      <c r="J76" s="22"/>
      <c r="K76" s="73" t="s">
        <v>182</v>
      </c>
      <c r="L76" s="341">
        <v>761188227</v>
      </c>
      <c r="M76" s="340">
        <v>956251870</v>
      </c>
      <c r="N76" s="100">
        <f t="shared" si="8"/>
        <v>-195063643</v>
      </c>
    </row>
    <row r="77" spans="1:14" ht="18.75" customHeight="1">
      <c r="A77" s="50"/>
      <c r="B77" s="11"/>
      <c r="C77" s="12"/>
      <c r="D77" s="73" t="s">
        <v>26</v>
      </c>
      <c r="E77" s="313">
        <v>55000000</v>
      </c>
      <c r="F77" s="312">
        <v>86250000</v>
      </c>
      <c r="G77" s="100">
        <f t="shared" si="7"/>
        <v>-31250000</v>
      </c>
      <c r="H77" s="50"/>
      <c r="I77" s="11"/>
      <c r="J77" s="12"/>
      <c r="K77" s="73" t="s">
        <v>183</v>
      </c>
      <c r="L77" s="341">
        <v>84414263</v>
      </c>
      <c r="M77" s="340">
        <v>174937966</v>
      </c>
      <c r="N77" s="100">
        <f t="shared" si="8"/>
        <v>-90523703</v>
      </c>
    </row>
    <row r="78" spans="1:14" ht="18.75" customHeight="1">
      <c r="A78" s="50"/>
      <c r="B78" s="11"/>
      <c r="C78" s="12"/>
      <c r="D78" s="73" t="s">
        <v>27</v>
      </c>
      <c r="E78" s="313">
        <v>0</v>
      </c>
      <c r="F78" s="312">
        <v>0</v>
      </c>
      <c r="G78" s="100">
        <f t="shared" si="7"/>
        <v>0</v>
      </c>
      <c r="H78" s="50"/>
      <c r="I78" s="11"/>
      <c r="J78" s="12"/>
      <c r="K78" s="73" t="s">
        <v>184</v>
      </c>
      <c r="L78" s="341">
        <v>34110129</v>
      </c>
      <c r="M78" s="340">
        <v>35494729</v>
      </c>
      <c r="N78" s="100">
        <f t="shared" si="8"/>
        <v>-1384600</v>
      </c>
    </row>
    <row r="79" spans="1:14" ht="18.75" customHeight="1">
      <c r="A79" s="50"/>
      <c r="B79" s="11"/>
      <c r="C79" s="14"/>
      <c r="D79" s="73" t="s">
        <v>28</v>
      </c>
      <c r="E79" s="313">
        <v>132509000</v>
      </c>
      <c r="F79" s="312">
        <v>1354898948</v>
      </c>
      <c r="G79" s="100">
        <f t="shared" si="7"/>
        <v>-1222389948</v>
      </c>
      <c r="H79" s="50"/>
      <c r="I79" s="11"/>
      <c r="J79" s="12"/>
      <c r="K79" s="73" t="s">
        <v>185</v>
      </c>
      <c r="L79" s="341">
        <v>0</v>
      </c>
      <c r="M79" s="340">
        <v>12258319</v>
      </c>
      <c r="N79" s="100">
        <f t="shared" si="8"/>
        <v>-12258319</v>
      </c>
    </row>
    <row r="80" spans="1:14" ht="18.75" customHeight="1">
      <c r="A80" s="50"/>
      <c r="B80" s="12"/>
      <c r="C80" s="365" t="s">
        <v>29</v>
      </c>
      <c r="D80" s="366"/>
      <c r="E80" s="102">
        <f>E81+E82+E83</f>
        <v>400000000</v>
      </c>
      <c r="F80" s="96">
        <f>F81+F82+F83</f>
        <v>100000000</v>
      </c>
      <c r="G80" s="97">
        <f t="shared" si="7"/>
        <v>300000000</v>
      </c>
      <c r="H80" s="50"/>
      <c r="I80" s="11"/>
      <c r="J80" s="12"/>
      <c r="K80" s="73" t="s">
        <v>186</v>
      </c>
      <c r="L80" s="341">
        <v>912948235</v>
      </c>
      <c r="M80" s="340">
        <v>1037238989</v>
      </c>
      <c r="N80" s="100">
        <f t="shared" si="8"/>
        <v>-124290754</v>
      </c>
    </row>
    <row r="81" spans="1:14" ht="18.75" customHeight="1">
      <c r="A81" s="50"/>
      <c r="B81" s="11"/>
      <c r="C81" s="22"/>
      <c r="D81" s="73" t="s">
        <v>30</v>
      </c>
      <c r="E81" s="315">
        <v>0</v>
      </c>
      <c r="F81" s="314">
        <v>0</v>
      </c>
      <c r="G81" s="100">
        <f t="shared" si="7"/>
        <v>0</v>
      </c>
      <c r="H81" s="11"/>
      <c r="I81" s="11"/>
      <c r="J81" s="11"/>
      <c r="K81" s="22"/>
      <c r="L81" s="106"/>
      <c r="M81" s="79"/>
      <c r="N81" s="91"/>
    </row>
    <row r="82" spans="1:14" ht="18.75" customHeight="1">
      <c r="A82" s="50"/>
      <c r="B82" s="11"/>
      <c r="C82" s="12"/>
      <c r="D82" s="73" t="s">
        <v>31</v>
      </c>
      <c r="E82" s="315">
        <v>400000000</v>
      </c>
      <c r="F82" s="314">
        <v>100000000</v>
      </c>
      <c r="G82" s="100">
        <f t="shared" si="7"/>
        <v>300000000</v>
      </c>
      <c r="H82" s="50"/>
      <c r="I82" s="11"/>
      <c r="J82" s="11"/>
      <c r="K82" s="11"/>
      <c r="L82" s="39"/>
      <c r="M82" s="26"/>
      <c r="N82" s="92"/>
    </row>
    <row r="83" spans="1:14" ht="18.75" customHeight="1">
      <c r="A83" s="50"/>
      <c r="B83" s="14"/>
      <c r="C83" s="14"/>
      <c r="D83" s="88" t="s">
        <v>99</v>
      </c>
      <c r="E83" s="315">
        <v>0</v>
      </c>
      <c r="F83" s="314">
        <v>0</v>
      </c>
      <c r="G83" s="100">
        <f t="shared" si="7"/>
        <v>0</v>
      </c>
      <c r="H83" s="11"/>
      <c r="I83" s="14"/>
      <c r="J83" s="14"/>
      <c r="K83" s="14"/>
      <c r="L83" s="107"/>
      <c r="M83" s="80"/>
      <c r="N83" s="93"/>
    </row>
    <row r="84" spans="1:14" ht="18.75" customHeight="1">
      <c r="A84" s="83"/>
      <c r="B84" s="354" t="s">
        <v>100</v>
      </c>
      <c r="C84" s="362"/>
      <c r="D84" s="367"/>
      <c r="E84" s="30">
        <f>E85</f>
        <v>2390832815</v>
      </c>
      <c r="F84" s="24">
        <f>F85</f>
        <v>6404126768</v>
      </c>
      <c r="G84" s="49">
        <f>E84-F84</f>
        <v>-4013293953</v>
      </c>
      <c r="H84" s="83"/>
      <c r="I84" s="354" t="s">
        <v>101</v>
      </c>
      <c r="J84" s="362"/>
      <c r="K84" s="367"/>
      <c r="L84" s="30">
        <f>L85</f>
        <v>3170468626</v>
      </c>
      <c r="M84" s="24">
        <f>M85</f>
        <v>880491702</v>
      </c>
      <c r="N84" s="49">
        <f>L84-M84</f>
        <v>2289976924</v>
      </c>
    </row>
    <row r="85" spans="1:14" ht="18.75" customHeight="1">
      <c r="A85" s="50"/>
      <c r="B85" s="81"/>
      <c r="C85" s="365" t="s">
        <v>100</v>
      </c>
      <c r="D85" s="366"/>
      <c r="E85" s="102">
        <f>SUM(E86:E96)</f>
        <v>2390832815</v>
      </c>
      <c r="F85" s="96">
        <f>SUM(F86:F96)</f>
        <v>6404126768</v>
      </c>
      <c r="G85" s="97">
        <f>E85-F85</f>
        <v>-4013293953</v>
      </c>
      <c r="H85" s="50"/>
      <c r="I85" s="81"/>
      <c r="J85" s="365" t="s">
        <v>101</v>
      </c>
      <c r="K85" s="366"/>
      <c r="L85" s="102">
        <f>SUM(L86:L93)</f>
        <v>3170468626</v>
      </c>
      <c r="M85" s="96">
        <f>SUM(M86:M93)</f>
        <v>880491702</v>
      </c>
      <c r="N85" s="97">
        <f>L85-M85</f>
        <v>2289976924</v>
      </c>
    </row>
    <row r="86" spans="1:14" ht="18.75" customHeight="1">
      <c r="A86" s="50"/>
      <c r="B86" s="11"/>
      <c r="C86" s="22"/>
      <c r="D86" s="73" t="s">
        <v>102</v>
      </c>
      <c r="E86" s="317">
        <v>621919886</v>
      </c>
      <c r="F86" s="316">
        <v>753501926</v>
      </c>
      <c r="G86" s="100">
        <f t="shared" ref="G86:G96" si="9">E86-F86</f>
        <v>-131582040</v>
      </c>
      <c r="H86" s="11"/>
      <c r="I86" s="11"/>
      <c r="J86" s="22"/>
      <c r="K86" s="73" t="s">
        <v>103</v>
      </c>
      <c r="L86" s="343">
        <v>0</v>
      </c>
      <c r="M86" s="342">
        <v>0</v>
      </c>
      <c r="N86" s="100">
        <f t="shared" ref="N86:N104" si="10">L86-M86</f>
        <v>0</v>
      </c>
    </row>
    <row r="87" spans="1:14" s="13" customFormat="1" ht="18.75" customHeight="1">
      <c r="A87" s="50"/>
      <c r="B87" s="11"/>
      <c r="C87" s="12"/>
      <c r="D87" s="73" t="s">
        <v>104</v>
      </c>
      <c r="E87" s="317">
        <v>6294584</v>
      </c>
      <c r="F87" s="316">
        <v>14767778</v>
      </c>
      <c r="G87" s="100">
        <f t="shared" si="9"/>
        <v>-8473194</v>
      </c>
      <c r="H87" s="50"/>
      <c r="I87" s="11"/>
      <c r="J87" s="12"/>
      <c r="K87" s="73" t="s">
        <v>105</v>
      </c>
      <c r="L87" s="343">
        <v>1118000000</v>
      </c>
      <c r="M87" s="342">
        <v>0</v>
      </c>
      <c r="N87" s="100">
        <f t="shared" si="10"/>
        <v>1118000000</v>
      </c>
    </row>
    <row r="88" spans="1:14" ht="18.75" customHeight="1">
      <c r="A88" s="50"/>
      <c r="B88" s="11"/>
      <c r="C88" s="12"/>
      <c r="D88" s="73" t="s">
        <v>107</v>
      </c>
      <c r="E88" s="317">
        <v>0</v>
      </c>
      <c r="F88" s="316">
        <v>0</v>
      </c>
      <c r="G88" s="100">
        <f t="shared" si="9"/>
        <v>0</v>
      </c>
      <c r="H88" s="50"/>
      <c r="I88" s="11"/>
      <c r="J88" s="12"/>
      <c r="K88" s="73" t="s">
        <v>106</v>
      </c>
      <c r="L88" s="343">
        <v>0</v>
      </c>
      <c r="M88" s="342">
        <v>0</v>
      </c>
      <c r="N88" s="100">
        <f t="shared" si="10"/>
        <v>0</v>
      </c>
    </row>
    <row r="89" spans="1:14" ht="18.75" customHeight="1">
      <c r="A89" s="50"/>
      <c r="B89" s="11"/>
      <c r="C89" s="12"/>
      <c r="D89" s="73" t="s">
        <v>109</v>
      </c>
      <c r="E89" s="317">
        <v>0</v>
      </c>
      <c r="F89" s="316">
        <v>0</v>
      </c>
      <c r="G89" s="100">
        <f t="shared" si="9"/>
        <v>0</v>
      </c>
      <c r="H89" s="50"/>
      <c r="I89" s="11"/>
      <c r="J89" s="12"/>
      <c r="K89" s="73" t="s">
        <v>108</v>
      </c>
      <c r="L89" s="343">
        <v>0</v>
      </c>
      <c r="M89" s="342">
        <v>0</v>
      </c>
      <c r="N89" s="100">
        <f t="shared" si="10"/>
        <v>0</v>
      </c>
    </row>
    <row r="90" spans="1:14" ht="18.75" customHeight="1">
      <c r="A90" s="50"/>
      <c r="B90" s="11"/>
      <c r="C90" s="12"/>
      <c r="D90" s="73" t="s">
        <v>111</v>
      </c>
      <c r="E90" s="317">
        <v>0</v>
      </c>
      <c r="F90" s="316">
        <v>0</v>
      </c>
      <c r="G90" s="100">
        <f t="shared" si="9"/>
        <v>0</v>
      </c>
      <c r="H90" s="50"/>
      <c r="I90" s="11"/>
      <c r="J90" s="12"/>
      <c r="K90" s="73" t="s">
        <v>110</v>
      </c>
      <c r="L90" s="343">
        <v>0</v>
      </c>
      <c r="M90" s="342">
        <v>0</v>
      </c>
      <c r="N90" s="100">
        <f t="shared" si="10"/>
        <v>0</v>
      </c>
    </row>
    <row r="91" spans="1:14" ht="18.75" customHeight="1">
      <c r="A91" s="50"/>
      <c r="B91" s="11"/>
      <c r="C91" s="12"/>
      <c r="D91" s="73" t="s">
        <v>112</v>
      </c>
      <c r="E91" s="317">
        <v>0</v>
      </c>
      <c r="F91" s="316">
        <v>0</v>
      </c>
      <c r="G91" s="100">
        <f t="shared" si="9"/>
        <v>0</v>
      </c>
      <c r="H91" s="50"/>
      <c r="I91" s="11"/>
      <c r="J91" s="12"/>
      <c r="K91" s="73" t="s">
        <v>113</v>
      </c>
      <c r="L91" s="343">
        <v>42779410</v>
      </c>
      <c r="M91" s="342">
        <v>2867516</v>
      </c>
      <c r="N91" s="100">
        <f t="shared" si="10"/>
        <v>39911894</v>
      </c>
    </row>
    <row r="92" spans="1:14" ht="18.75" customHeight="1">
      <c r="A92" s="50"/>
      <c r="B92" s="11"/>
      <c r="C92" s="12"/>
      <c r="D92" s="73" t="s">
        <v>114</v>
      </c>
      <c r="E92" s="317">
        <v>0</v>
      </c>
      <c r="F92" s="316">
        <v>0</v>
      </c>
      <c r="G92" s="100">
        <f t="shared" si="9"/>
        <v>0</v>
      </c>
      <c r="H92" s="50"/>
      <c r="I92" s="11"/>
      <c r="J92" s="12"/>
      <c r="K92" s="73" t="s">
        <v>187</v>
      </c>
      <c r="L92" s="343">
        <v>0</v>
      </c>
      <c r="M92" s="342">
        <v>0</v>
      </c>
      <c r="N92" s="100">
        <f t="shared" si="10"/>
        <v>0</v>
      </c>
    </row>
    <row r="93" spans="1:14" ht="18.75" customHeight="1">
      <c r="A93" s="50"/>
      <c r="B93" s="11"/>
      <c r="C93" s="12"/>
      <c r="D93" s="73" t="s">
        <v>116</v>
      </c>
      <c r="E93" s="317">
        <v>0</v>
      </c>
      <c r="F93" s="316">
        <v>0</v>
      </c>
      <c r="G93" s="100">
        <f t="shared" si="9"/>
        <v>0</v>
      </c>
      <c r="H93" s="50"/>
      <c r="I93" s="11"/>
      <c r="J93" s="12"/>
      <c r="K93" s="73" t="s">
        <v>115</v>
      </c>
      <c r="L93" s="343">
        <v>2009689216</v>
      </c>
      <c r="M93" s="342">
        <v>877624186</v>
      </c>
      <c r="N93" s="100">
        <f t="shared" si="10"/>
        <v>1132065030</v>
      </c>
    </row>
    <row r="94" spans="1:14" ht="18.75" customHeight="1">
      <c r="A94" s="50"/>
      <c r="B94" s="11"/>
      <c r="C94" s="12"/>
      <c r="D94" s="73" t="s">
        <v>118</v>
      </c>
      <c r="E94" s="317">
        <v>16983</v>
      </c>
      <c r="F94" s="316">
        <v>65358</v>
      </c>
      <c r="G94" s="100">
        <f t="shared" si="9"/>
        <v>-48375</v>
      </c>
      <c r="H94" s="11"/>
      <c r="I94" s="11"/>
      <c r="J94" s="11"/>
      <c r="K94" s="22"/>
      <c r="L94" s="106"/>
      <c r="M94" s="79"/>
      <c r="N94" s="75"/>
    </row>
    <row r="95" spans="1:14" ht="18.75" customHeight="1">
      <c r="A95" s="50"/>
      <c r="B95" s="11"/>
      <c r="C95" s="12"/>
      <c r="D95" s="89" t="s">
        <v>141</v>
      </c>
      <c r="E95" s="317">
        <v>0</v>
      </c>
      <c r="F95" s="316">
        <v>3967064341</v>
      </c>
      <c r="G95" s="100">
        <f t="shared" si="9"/>
        <v>-3967064341</v>
      </c>
      <c r="H95" s="50"/>
      <c r="I95" s="11"/>
      <c r="J95" s="11"/>
      <c r="K95" s="11"/>
      <c r="L95" s="39"/>
      <c r="M95" s="26"/>
      <c r="N95" s="58"/>
    </row>
    <row r="96" spans="1:14" ht="18.75" customHeight="1">
      <c r="A96" s="50"/>
      <c r="B96" s="11"/>
      <c r="C96" s="12"/>
      <c r="D96" s="73" t="s">
        <v>120</v>
      </c>
      <c r="E96" s="317">
        <v>1762601362</v>
      </c>
      <c r="F96" s="316">
        <v>1668727365</v>
      </c>
      <c r="G96" s="100">
        <f t="shared" si="9"/>
        <v>93873997</v>
      </c>
      <c r="H96" s="11"/>
      <c r="I96" s="14"/>
      <c r="J96" s="14"/>
      <c r="K96" s="14"/>
      <c r="L96" s="107"/>
      <c r="M96" s="80"/>
      <c r="N96" s="78"/>
    </row>
    <row r="97" spans="1:14" ht="18.75" customHeight="1">
      <c r="A97" s="50"/>
      <c r="B97" s="11"/>
      <c r="C97" s="11"/>
      <c r="D97" s="11"/>
      <c r="E97" s="39"/>
      <c r="F97" s="26"/>
      <c r="G97" s="92"/>
      <c r="H97" s="84"/>
      <c r="I97" s="368" t="s">
        <v>188</v>
      </c>
      <c r="J97" s="369"/>
      <c r="K97" s="370"/>
      <c r="L97" s="104">
        <f>L98</f>
        <v>2390313628</v>
      </c>
      <c r="M97" s="67">
        <f>M98</f>
        <v>6445624055</v>
      </c>
      <c r="N97" s="68">
        <f>L97-M97</f>
        <v>-4055310427</v>
      </c>
    </row>
    <row r="98" spans="1:14" ht="18.75" customHeight="1">
      <c r="A98" s="50"/>
      <c r="B98" s="11"/>
      <c r="C98" s="11"/>
      <c r="D98" s="11"/>
      <c r="E98" s="39"/>
      <c r="F98" s="26"/>
      <c r="G98" s="92"/>
      <c r="H98" s="50"/>
      <c r="I98" s="81"/>
      <c r="J98" s="365" t="s">
        <v>188</v>
      </c>
      <c r="K98" s="366"/>
      <c r="L98" s="105">
        <f>L99</f>
        <v>2390313628</v>
      </c>
      <c r="M98" s="98">
        <f>M99</f>
        <v>6445624055</v>
      </c>
      <c r="N98" s="99">
        <f>L98-M98</f>
        <v>-4055310427</v>
      </c>
    </row>
    <row r="99" spans="1:14" ht="18.75" customHeight="1">
      <c r="A99" s="50"/>
      <c r="B99" s="11"/>
      <c r="C99" s="11"/>
      <c r="D99" s="11"/>
      <c r="E99" s="39"/>
      <c r="F99" s="26"/>
      <c r="G99" s="92"/>
      <c r="H99" s="14"/>
      <c r="I99" s="14"/>
      <c r="J99" s="9"/>
      <c r="K99" s="73" t="s">
        <v>188</v>
      </c>
      <c r="L99" s="345">
        <v>2390313628</v>
      </c>
      <c r="M99" s="344">
        <v>6445624055</v>
      </c>
      <c r="N99" s="100">
        <f>L99-M99</f>
        <v>-4055310427</v>
      </c>
    </row>
    <row r="100" spans="1:14" ht="18.75" customHeight="1">
      <c r="A100" s="50"/>
      <c r="B100" s="11"/>
      <c r="C100" s="11"/>
      <c r="D100" s="11"/>
      <c r="E100" s="39"/>
      <c r="F100" s="26"/>
      <c r="G100" s="92"/>
      <c r="H100" s="10" t="s">
        <v>117</v>
      </c>
      <c r="I100" s="10"/>
      <c r="J100" s="10"/>
      <c r="K100" s="10"/>
      <c r="L100" s="38">
        <f t="shared" ref="L100:M102" si="11">L101</f>
        <v>1618733571</v>
      </c>
      <c r="M100" s="25">
        <f t="shared" si="11"/>
        <v>3240221039</v>
      </c>
      <c r="N100" s="60">
        <f t="shared" si="10"/>
        <v>-1621487468</v>
      </c>
    </row>
    <row r="101" spans="1:14" ht="18.75" customHeight="1">
      <c r="A101" s="50"/>
      <c r="B101" s="11"/>
      <c r="C101" s="11"/>
      <c r="D101" s="11"/>
      <c r="E101" s="39"/>
      <c r="F101" s="26"/>
      <c r="G101" s="92"/>
      <c r="H101" s="90"/>
      <c r="I101" s="354" t="s">
        <v>119</v>
      </c>
      <c r="J101" s="362"/>
      <c r="K101" s="367"/>
      <c r="L101" s="30">
        <f t="shared" si="11"/>
        <v>1618733571</v>
      </c>
      <c r="M101" s="24">
        <f t="shared" si="11"/>
        <v>3240221039</v>
      </c>
      <c r="N101" s="49">
        <f t="shared" si="10"/>
        <v>-1621487468</v>
      </c>
    </row>
    <row r="102" spans="1:14" ht="18.75" customHeight="1">
      <c r="A102" s="50"/>
      <c r="B102" s="11"/>
      <c r="C102" s="11"/>
      <c r="D102" s="11"/>
      <c r="E102" s="39"/>
      <c r="F102" s="26"/>
      <c r="G102" s="92"/>
      <c r="H102" s="50"/>
      <c r="I102" s="81"/>
      <c r="J102" s="365" t="s">
        <v>119</v>
      </c>
      <c r="K102" s="366"/>
      <c r="L102" s="102">
        <f t="shared" si="11"/>
        <v>1618733571</v>
      </c>
      <c r="M102" s="96">
        <f t="shared" si="11"/>
        <v>3240221039</v>
      </c>
      <c r="N102" s="97">
        <f t="shared" si="10"/>
        <v>-1621487468</v>
      </c>
    </row>
    <row r="103" spans="1:14" ht="18.75" customHeight="1">
      <c r="A103" s="76"/>
      <c r="B103" s="14"/>
      <c r="C103" s="14"/>
      <c r="D103" s="14"/>
      <c r="E103" s="114"/>
      <c r="F103" s="29"/>
      <c r="G103" s="93"/>
      <c r="H103" s="14"/>
      <c r="I103" s="14"/>
      <c r="J103" s="9"/>
      <c r="K103" s="73" t="s">
        <v>119</v>
      </c>
      <c r="L103" s="347">
        <v>1618733571</v>
      </c>
      <c r="M103" s="346">
        <v>3240221039</v>
      </c>
      <c r="N103" s="100">
        <f t="shared" si="10"/>
        <v>-1621487468</v>
      </c>
    </row>
    <row r="104" spans="1:14" ht="18.75" customHeight="1" thickBot="1">
      <c r="A104" s="69" t="s">
        <v>121</v>
      </c>
      <c r="B104" s="70"/>
      <c r="C104" s="70"/>
      <c r="D104" s="70"/>
      <c r="E104" s="108">
        <f>E15</f>
        <v>99732119179</v>
      </c>
      <c r="F104" s="71">
        <f>F15</f>
        <v>97673460716</v>
      </c>
      <c r="G104" s="72">
        <f>E104-F104</f>
        <v>2058658463</v>
      </c>
      <c r="H104" s="70" t="s">
        <v>122</v>
      </c>
      <c r="I104" s="70"/>
      <c r="J104" s="70"/>
      <c r="K104" s="70"/>
      <c r="L104" s="108">
        <f>L15+L100</f>
        <v>99732119179</v>
      </c>
      <c r="M104" s="71">
        <f>SUM(M15,M100)</f>
        <v>97673460716</v>
      </c>
      <c r="N104" s="72">
        <f t="shared" si="10"/>
        <v>2058658463</v>
      </c>
    </row>
  </sheetData>
  <mergeCells count="58">
    <mergeCell ref="J85:K85"/>
    <mergeCell ref="B84:D84"/>
    <mergeCell ref="C85:D85"/>
    <mergeCell ref="B74:D74"/>
    <mergeCell ref="C75:D75"/>
    <mergeCell ref="C80:D80"/>
    <mergeCell ref="C34:D34"/>
    <mergeCell ref="C37:D37"/>
    <mergeCell ref="B39:D39"/>
    <mergeCell ref="C40:D40"/>
    <mergeCell ref="C48:D48"/>
    <mergeCell ref="C31:D31"/>
    <mergeCell ref="A7:D7"/>
    <mergeCell ref="A9:D9"/>
    <mergeCell ref="A10:D10"/>
    <mergeCell ref="A15:D15"/>
    <mergeCell ref="B16:D16"/>
    <mergeCell ref="C17:D17"/>
    <mergeCell ref="A1:N1"/>
    <mergeCell ref="A4:D4"/>
    <mergeCell ref="H4:K4"/>
    <mergeCell ref="A6:D6"/>
    <mergeCell ref="C25:D25"/>
    <mergeCell ref="J25:K25"/>
    <mergeCell ref="H6:K6"/>
    <mergeCell ref="H7:K7"/>
    <mergeCell ref="H9:K9"/>
    <mergeCell ref="H10:K10"/>
    <mergeCell ref="H12:K12"/>
    <mergeCell ref="A8:D8"/>
    <mergeCell ref="H8:K8"/>
    <mergeCell ref="H11:K11"/>
    <mergeCell ref="H15:K15"/>
    <mergeCell ref="I16:K16"/>
    <mergeCell ref="B56:D56"/>
    <mergeCell ref="C57:D57"/>
    <mergeCell ref="C61:D61"/>
    <mergeCell ref="J54:K54"/>
    <mergeCell ref="I56:K56"/>
    <mergeCell ref="J57:K57"/>
    <mergeCell ref="J60:K60"/>
    <mergeCell ref="C54:D54"/>
    <mergeCell ref="J17:K17"/>
    <mergeCell ref="J98:K98"/>
    <mergeCell ref="I101:K101"/>
    <mergeCell ref="J102:K102"/>
    <mergeCell ref="J72:K72"/>
    <mergeCell ref="I97:K97"/>
    <mergeCell ref="J31:K31"/>
    <mergeCell ref="J34:K34"/>
    <mergeCell ref="J37:K37"/>
    <mergeCell ref="J69:K69"/>
    <mergeCell ref="I74:K74"/>
    <mergeCell ref="J75:K75"/>
    <mergeCell ref="I39:K39"/>
    <mergeCell ref="J40:K40"/>
    <mergeCell ref="J48:K48"/>
    <mergeCell ref="I84:K84"/>
  </mergeCells>
  <phoneticPr fontId="7" type="noConversion"/>
  <pageMargins left="0.51181102362204722" right="0.43307086614173229" top="0.82677165354330717" bottom="0.78740157480314965" header="0.51181102362204722" footer="0.51181102362204722"/>
  <pageSetup paperSize="9" scale="58" fitToHeight="5" orientation="portrait" verticalDpi="300" r:id="rId1"/>
  <headerFooter alignWithMargins="0">
    <oddFooter>&amp;P페이지</oddFooter>
  </headerFooter>
  <ignoredErrors>
    <ignoredError sqref="E48:F48 L97:M98 L60:M60 L56:M57 E56:F57 L69:M69 L72:M72 E61:F6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1"/>
  <sheetViews>
    <sheetView view="pageBreakPreview" zoomScale="95" zoomScaleNormal="90" zoomScaleSheetLayoutView="95" workbookViewId="0">
      <pane ySplit="10" topLeftCell="A11" activePane="bottomLeft" state="frozen"/>
      <selection activeCell="B23" sqref="B22:B23"/>
      <selection pane="bottomLeft" sqref="A1:H1"/>
    </sheetView>
  </sheetViews>
  <sheetFormatPr defaultColWidth="12.77734375" defaultRowHeight="20.100000000000001" customHeight="1"/>
  <cols>
    <col min="1" max="4" width="5.6640625" style="1" customWidth="1"/>
    <col min="5" max="8" width="21" style="1" customWidth="1"/>
    <col min="9" max="9" width="13.77734375" style="1" customWidth="1"/>
    <col min="10" max="256" width="12.77734375" style="1"/>
    <col min="257" max="260" width="5.6640625" style="1" customWidth="1"/>
    <col min="261" max="264" width="21" style="1" customWidth="1"/>
    <col min="265" max="265" width="13.77734375" style="1" customWidth="1"/>
    <col min="266" max="512" width="12.77734375" style="1"/>
    <col min="513" max="516" width="5.6640625" style="1" customWidth="1"/>
    <col min="517" max="520" width="21" style="1" customWidth="1"/>
    <col min="521" max="521" width="13.77734375" style="1" customWidth="1"/>
    <col min="522" max="768" width="12.77734375" style="1"/>
    <col min="769" max="772" width="5.6640625" style="1" customWidth="1"/>
    <col min="773" max="776" width="21" style="1" customWidth="1"/>
    <col min="777" max="777" width="13.77734375" style="1" customWidth="1"/>
    <col min="778" max="1024" width="12.77734375" style="1"/>
    <col min="1025" max="1028" width="5.6640625" style="1" customWidth="1"/>
    <col min="1029" max="1032" width="21" style="1" customWidth="1"/>
    <col min="1033" max="1033" width="13.77734375" style="1" customWidth="1"/>
    <col min="1034" max="1280" width="12.77734375" style="1"/>
    <col min="1281" max="1284" width="5.6640625" style="1" customWidth="1"/>
    <col min="1285" max="1288" width="21" style="1" customWidth="1"/>
    <col min="1289" max="1289" width="13.77734375" style="1" customWidth="1"/>
    <col min="1290" max="1536" width="12.77734375" style="1"/>
    <col min="1537" max="1540" width="5.6640625" style="1" customWidth="1"/>
    <col min="1541" max="1544" width="21" style="1" customWidth="1"/>
    <col min="1545" max="1545" width="13.77734375" style="1" customWidth="1"/>
    <col min="1546" max="1792" width="12.77734375" style="1"/>
    <col min="1793" max="1796" width="5.6640625" style="1" customWidth="1"/>
    <col min="1797" max="1800" width="21" style="1" customWidth="1"/>
    <col min="1801" max="1801" width="13.77734375" style="1" customWidth="1"/>
    <col min="1802" max="2048" width="12.77734375" style="1"/>
    <col min="2049" max="2052" width="5.6640625" style="1" customWidth="1"/>
    <col min="2053" max="2056" width="21" style="1" customWidth="1"/>
    <col min="2057" max="2057" width="13.77734375" style="1" customWidth="1"/>
    <col min="2058" max="2304" width="12.77734375" style="1"/>
    <col min="2305" max="2308" width="5.6640625" style="1" customWidth="1"/>
    <col min="2309" max="2312" width="21" style="1" customWidth="1"/>
    <col min="2313" max="2313" width="13.77734375" style="1" customWidth="1"/>
    <col min="2314" max="2560" width="12.77734375" style="1"/>
    <col min="2561" max="2564" width="5.6640625" style="1" customWidth="1"/>
    <col min="2565" max="2568" width="21" style="1" customWidth="1"/>
    <col min="2569" max="2569" width="13.77734375" style="1" customWidth="1"/>
    <col min="2570" max="2816" width="12.77734375" style="1"/>
    <col min="2817" max="2820" width="5.6640625" style="1" customWidth="1"/>
    <col min="2821" max="2824" width="21" style="1" customWidth="1"/>
    <col min="2825" max="2825" width="13.77734375" style="1" customWidth="1"/>
    <col min="2826" max="3072" width="12.77734375" style="1"/>
    <col min="3073" max="3076" width="5.6640625" style="1" customWidth="1"/>
    <col min="3077" max="3080" width="21" style="1" customWidth="1"/>
    <col min="3081" max="3081" width="13.77734375" style="1" customWidth="1"/>
    <col min="3082" max="3328" width="12.77734375" style="1"/>
    <col min="3329" max="3332" width="5.6640625" style="1" customWidth="1"/>
    <col min="3333" max="3336" width="21" style="1" customWidth="1"/>
    <col min="3337" max="3337" width="13.77734375" style="1" customWidth="1"/>
    <col min="3338" max="3584" width="12.77734375" style="1"/>
    <col min="3585" max="3588" width="5.6640625" style="1" customWidth="1"/>
    <col min="3589" max="3592" width="21" style="1" customWidth="1"/>
    <col min="3593" max="3593" width="13.77734375" style="1" customWidth="1"/>
    <col min="3594" max="3840" width="12.77734375" style="1"/>
    <col min="3841" max="3844" width="5.6640625" style="1" customWidth="1"/>
    <col min="3845" max="3848" width="21" style="1" customWidth="1"/>
    <col min="3849" max="3849" width="13.77734375" style="1" customWidth="1"/>
    <col min="3850" max="4096" width="12.77734375" style="1"/>
    <col min="4097" max="4100" width="5.6640625" style="1" customWidth="1"/>
    <col min="4101" max="4104" width="21" style="1" customWidth="1"/>
    <col min="4105" max="4105" width="13.77734375" style="1" customWidth="1"/>
    <col min="4106" max="4352" width="12.77734375" style="1"/>
    <col min="4353" max="4356" width="5.6640625" style="1" customWidth="1"/>
    <col min="4357" max="4360" width="21" style="1" customWidth="1"/>
    <col min="4361" max="4361" width="13.77734375" style="1" customWidth="1"/>
    <col min="4362" max="4608" width="12.77734375" style="1"/>
    <col min="4609" max="4612" width="5.6640625" style="1" customWidth="1"/>
    <col min="4613" max="4616" width="21" style="1" customWidth="1"/>
    <col min="4617" max="4617" width="13.77734375" style="1" customWidth="1"/>
    <col min="4618" max="4864" width="12.77734375" style="1"/>
    <col min="4865" max="4868" width="5.6640625" style="1" customWidth="1"/>
    <col min="4869" max="4872" width="21" style="1" customWidth="1"/>
    <col min="4873" max="4873" width="13.77734375" style="1" customWidth="1"/>
    <col min="4874" max="5120" width="12.77734375" style="1"/>
    <col min="5121" max="5124" width="5.6640625" style="1" customWidth="1"/>
    <col min="5125" max="5128" width="21" style="1" customWidth="1"/>
    <col min="5129" max="5129" width="13.77734375" style="1" customWidth="1"/>
    <col min="5130" max="5376" width="12.77734375" style="1"/>
    <col min="5377" max="5380" width="5.6640625" style="1" customWidth="1"/>
    <col min="5381" max="5384" width="21" style="1" customWidth="1"/>
    <col min="5385" max="5385" width="13.77734375" style="1" customWidth="1"/>
    <col min="5386" max="5632" width="12.77734375" style="1"/>
    <col min="5633" max="5636" width="5.6640625" style="1" customWidth="1"/>
    <col min="5637" max="5640" width="21" style="1" customWidth="1"/>
    <col min="5641" max="5641" width="13.77734375" style="1" customWidth="1"/>
    <col min="5642" max="5888" width="12.77734375" style="1"/>
    <col min="5889" max="5892" width="5.6640625" style="1" customWidth="1"/>
    <col min="5893" max="5896" width="21" style="1" customWidth="1"/>
    <col min="5897" max="5897" width="13.77734375" style="1" customWidth="1"/>
    <col min="5898" max="6144" width="12.77734375" style="1"/>
    <col min="6145" max="6148" width="5.6640625" style="1" customWidth="1"/>
    <col min="6149" max="6152" width="21" style="1" customWidth="1"/>
    <col min="6153" max="6153" width="13.77734375" style="1" customWidth="1"/>
    <col min="6154" max="6400" width="12.77734375" style="1"/>
    <col min="6401" max="6404" width="5.6640625" style="1" customWidth="1"/>
    <col min="6405" max="6408" width="21" style="1" customWidth="1"/>
    <col min="6409" max="6409" width="13.77734375" style="1" customWidth="1"/>
    <col min="6410" max="6656" width="12.77734375" style="1"/>
    <col min="6657" max="6660" width="5.6640625" style="1" customWidth="1"/>
    <col min="6661" max="6664" width="21" style="1" customWidth="1"/>
    <col min="6665" max="6665" width="13.77734375" style="1" customWidth="1"/>
    <col min="6666" max="6912" width="12.77734375" style="1"/>
    <col min="6913" max="6916" width="5.6640625" style="1" customWidth="1"/>
    <col min="6917" max="6920" width="21" style="1" customWidth="1"/>
    <col min="6921" max="6921" width="13.77734375" style="1" customWidth="1"/>
    <col min="6922" max="7168" width="12.77734375" style="1"/>
    <col min="7169" max="7172" width="5.6640625" style="1" customWidth="1"/>
    <col min="7173" max="7176" width="21" style="1" customWidth="1"/>
    <col min="7177" max="7177" width="13.77734375" style="1" customWidth="1"/>
    <col min="7178" max="7424" width="12.77734375" style="1"/>
    <col min="7425" max="7428" width="5.6640625" style="1" customWidth="1"/>
    <col min="7429" max="7432" width="21" style="1" customWidth="1"/>
    <col min="7433" max="7433" width="13.77734375" style="1" customWidth="1"/>
    <col min="7434" max="7680" width="12.77734375" style="1"/>
    <col min="7681" max="7684" width="5.6640625" style="1" customWidth="1"/>
    <col min="7685" max="7688" width="21" style="1" customWidth="1"/>
    <col min="7689" max="7689" width="13.77734375" style="1" customWidth="1"/>
    <col min="7690" max="7936" width="12.77734375" style="1"/>
    <col min="7937" max="7940" width="5.6640625" style="1" customWidth="1"/>
    <col min="7941" max="7944" width="21" style="1" customWidth="1"/>
    <col min="7945" max="7945" width="13.77734375" style="1" customWidth="1"/>
    <col min="7946" max="8192" width="12.77734375" style="1"/>
    <col min="8193" max="8196" width="5.6640625" style="1" customWidth="1"/>
    <col min="8197" max="8200" width="21" style="1" customWidth="1"/>
    <col min="8201" max="8201" width="13.77734375" style="1" customWidth="1"/>
    <col min="8202" max="8448" width="12.77734375" style="1"/>
    <col min="8449" max="8452" width="5.6640625" style="1" customWidth="1"/>
    <col min="8453" max="8456" width="21" style="1" customWidth="1"/>
    <col min="8457" max="8457" width="13.77734375" style="1" customWidth="1"/>
    <col min="8458" max="8704" width="12.77734375" style="1"/>
    <col min="8705" max="8708" width="5.6640625" style="1" customWidth="1"/>
    <col min="8709" max="8712" width="21" style="1" customWidth="1"/>
    <col min="8713" max="8713" width="13.77734375" style="1" customWidth="1"/>
    <col min="8714" max="8960" width="12.77734375" style="1"/>
    <col min="8961" max="8964" width="5.6640625" style="1" customWidth="1"/>
    <col min="8965" max="8968" width="21" style="1" customWidth="1"/>
    <col min="8969" max="8969" width="13.77734375" style="1" customWidth="1"/>
    <col min="8970" max="9216" width="12.77734375" style="1"/>
    <col min="9217" max="9220" width="5.6640625" style="1" customWidth="1"/>
    <col min="9221" max="9224" width="21" style="1" customWidth="1"/>
    <col min="9225" max="9225" width="13.77734375" style="1" customWidth="1"/>
    <col min="9226" max="9472" width="12.77734375" style="1"/>
    <col min="9473" max="9476" width="5.6640625" style="1" customWidth="1"/>
    <col min="9477" max="9480" width="21" style="1" customWidth="1"/>
    <col min="9481" max="9481" width="13.77734375" style="1" customWidth="1"/>
    <col min="9482" max="9728" width="12.77734375" style="1"/>
    <col min="9729" max="9732" width="5.6640625" style="1" customWidth="1"/>
    <col min="9733" max="9736" width="21" style="1" customWidth="1"/>
    <col min="9737" max="9737" width="13.77734375" style="1" customWidth="1"/>
    <col min="9738" max="9984" width="12.77734375" style="1"/>
    <col min="9985" max="9988" width="5.6640625" style="1" customWidth="1"/>
    <col min="9989" max="9992" width="21" style="1" customWidth="1"/>
    <col min="9993" max="9993" width="13.77734375" style="1" customWidth="1"/>
    <col min="9994" max="10240" width="12.77734375" style="1"/>
    <col min="10241" max="10244" width="5.6640625" style="1" customWidth="1"/>
    <col min="10245" max="10248" width="21" style="1" customWidth="1"/>
    <col min="10249" max="10249" width="13.77734375" style="1" customWidth="1"/>
    <col min="10250" max="10496" width="12.77734375" style="1"/>
    <col min="10497" max="10500" width="5.6640625" style="1" customWidth="1"/>
    <col min="10501" max="10504" width="21" style="1" customWidth="1"/>
    <col min="10505" max="10505" width="13.77734375" style="1" customWidth="1"/>
    <col min="10506" max="10752" width="12.77734375" style="1"/>
    <col min="10753" max="10756" width="5.6640625" style="1" customWidth="1"/>
    <col min="10757" max="10760" width="21" style="1" customWidth="1"/>
    <col min="10761" max="10761" width="13.77734375" style="1" customWidth="1"/>
    <col min="10762" max="11008" width="12.77734375" style="1"/>
    <col min="11009" max="11012" width="5.6640625" style="1" customWidth="1"/>
    <col min="11013" max="11016" width="21" style="1" customWidth="1"/>
    <col min="11017" max="11017" width="13.77734375" style="1" customWidth="1"/>
    <col min="11018" max="11264" width="12.77734375" style="1"/>
    <col min="11265" max="11268" width="5.6640625" style="1" customWidth="1"/>
    <col min="11269" max="11272" width="21" style="1" customWidth="1"/>
    <col min="11273" max="11273" width="13.77734375" style="1" customWidth="1"/>
    <col min="11274" max="11520" width="12.77734375" style="1"/>
    <col min="11521" max="11524" width="5.6640625" style="1" customWidth="1"/>
    <col min="11525" max="11528" width="21" style="1" customWidth="1"/>
    <col min="11529" max="11529" width="13.77734375" style="1" customWidth="1"/>
    <col min="11530" max="11776" width="12.77734375" style="1"/>
    <col min="11777" max="11780" width="5.6640625" style="1" customWidth="1"/>
    <col min="11781" max="11784" width="21" style="1" customWidth="1"/>
    <col min="11785" max="11785" width="13.77734375" style="1" customWidth="1"/>
    <col min="11786" max="12032" width="12.77734375" style="1"/>
    <col min="12033" max="12036" width="5.6640625" style="1" customWidth="1"/>
    <col min="12037" max="12040" width="21" style="1" customWidth="1"/>
    <col min="12041" max="12041" width="13.77734375" style="1" customWidth="1"/>
    <col min="12042" max="12288" width="12.77734375" style="1"/>
    <col min="12289" max="12292" width="5.6640625" style="1" customWidth="1"/>
    <col min="12293" max="12296" width="21" style="1" customWidth="1"/>
    <col min="12297" max="12297" width="13.77734375" style="1" customWidth="1"/>
    <col min="12298" max="12544" width="12.77734375" style="1"/>
    <col min="12545" max="12548" width="5.6640625" style="1" customWidth="1"/>
    <col min="12549" max="12552" width="21" style="1" customWidth="1"/>
    <col min="12553" max="12553" width="13.77734375" style="1" customWidth="1"/>
    <col min="12554" max="12800" width="12.77734375" style="1"/>
    <col min="12801" max="12804" width="5.6640625" style="1" customWidth="1"/>
    <col min="12805" max="12808" width="21" style="1" customWidth="1"/>
    <col min="12809" max="12809" width="13.77734375" style="1" customWidth="1"/>
    <col min="12810" max="13056" width="12.77734375" style="1"/>
    <col min="13057" max="13060" width="5.6640625" style="1" customWidth="1"/>
    <col min="13061" max="13064" width="21" style="1" customWidth="1"/>
    <col min="13065" max="13065" width="13.77734375" style="1" customWidth="1"/>
    <col min="13066" max="13312" width="12.77734375" style="1"/>
    <col min="13313" max="13316" width="5.6640625" style="1" customWidth="1"/>
    <col min="13317" max="13320" width="21" style="1" customWidth="1"/>
    <col min="13321" max="13321" width="13.77734375" style="1" customWidth="1"/>
    <col min="13322" max="13568" width="12.77734375" style="1"/>
    <col min="13569" max="13572" width="5.6640625" style="1" customWidth="1"/>
    <col min="13573" max="13576" width="21" style="1" customWidth="1"/>
    <col min="13577" max="13577" width="13.77734375" style="1" customWidth="1"/>
    <col min="13578" max="13824" width="12.77734375" style="1"/>
    <col min="13825" max="13828" width="5.6640625" style="1" customWidth="1"/>
    <col min="13829" max="13832" width="21" style="1" customWidth="1"/>
    <col min="13833" max="13833" width="13.77734375" style="1" customWidth="1"/>
    <col min="13834" max="14080" width="12.77734375" style="1"/>
    <col min="14081" max="14084" width="5.6640625" style="1" customWidth="1"/>
    <col min="14085" max="14088" width="21" style="1" customWidth="1"/>
    <col min="14089" max="14089" width="13.77734375" style="1" customWidth="1"/>
    <col min="14090" max="14336" width="12.77734375" style="1"/>
    <col min="14337" max="14340" width="5.6640625" style="1" customWidth="1"/>
    <col min="14341" max="14344" width="21" style="1" customWidth="1"/>
    <col min="14345" max="14345" width="13.77734375" style="1" customWidth="1"/>
    <col min="14346" max="14592" width="12.77734375" style="1"/>
    <col min="14593" max="14596" width="5.6640625" style="1" customWidth="1"/>
    <col min="14597" max="14600" width="21" style="1" customWidth="1"/>
    <col min="14601" max="14601" width="13.77734375" style="1" customWidth="1"/>
    <col min="14602" max="14848" width="12.77734375" style="1"/>
    <col min="14849" max="14852" width="5.6640625" style="1" customWidth="1"/>
    <col min="14853" max="14856" width="21" style="1" customWidth="1"/>
    <col min="14857" max="14857" width="13.77734375" style="1" customWidth="1"/>
    <col min="14858" max="15104" width="12.77734375" style="1"/>
    <col min="15105" max="15108" width="5.6640625" style="1" customWidth="1"/>
    <col min="15109" max="15112" width="21" style="1" customWidth="1"/>
    <col min="15113" max="15113" width="13.77734375" style="1" customWidth="1"/>
    <col min="15114" max="15360" width="12.77734375" style="1"/>
    <col min="15361" max="15364" width="5.6640625" style="1" customWidth="1"/>
    <col min="15365" max="15368" width="21" style="1" customWidth="1"/>
    <col min="15369" max="15369" width="13.77734375" style="1" customWidth="1"/>
    <col min="15370" max="15616" width="12.77734375" style="1"/>
    <col min="15617" max="15620" width="5.6640625" style="1" customWidth="1"/>
    <col min="15621" max="15624" width="21" style="1" customWidth="1"/>
    <col min="15625" max="15625" width="13.77734375" style="1" customWidth="1"/>
    <col min="15626" max="15872" width="12.77734375" style="1"/>
    <col min="15873" max="15876" width="5.6640625" style="1" customWidth="1"/>
    <col min="15877" max="15880" width="21" style="1" customWidth="1"/>
    <col min="15881" max="15881" width="13.77734375" style="1" customWidth="1"/>
    <col min="15882" max="16128" width="12.77734375" style="1"/>
    <col min="16129" max="16132" width="5.6640625" style="1" customWidth="1"/>
    <col min="16133" max="16136" width="21" style="1" customWidth="1"/>
    <col min="16137" max="16137" width="13.77734375" style="1" customWidth="1"/>
    <col min="16138" max="16384" width="12.77734375" style="1"/>
  </cols>
  <sheetData>
    <row r="1" spans="1:10" ht="35.1" customHeight="1">
      <c r="A1" s="349" t="str">
        <f>재무상태표!A1</f>
        <v>강원대학교산학협력단 2013년 결산서(합산)</v>
      </c>
      <c r="B1" s="349"/>
      <c r="C1" s="349"/>
      <c r="D1" s="349"/>
      <c r="E1" s="349"/>
      <c r="F1" s="349"/>
      <c r="G1" s="349"/>
      <c r="H1" s="349"/>
    </row>
    <row r="2" spans="1:10" ht="15" customHeight="1">
      <c r="A2" s="141"/>
    </row>
    <row r="3" spans="1:10" ht="20.100000000000001" customHeight="1" thickBot="1">
      <c r="A3" s="142" t="s">
        <v>309</v>
      </c>
      <c r="H3" s="143" t="s">
        <v>204</v>
      </c>
    </row>
    <row r="4" spans="1:10" ht="18.95" customHeight="1">
      <c r="A4" s="350" t="s">
        <v>205</v>
      </c>
      <c r="B4" s="351"/>
      <c r="C4" s="351"/>
      <c r="D4" s="351"/>
      <c r="E4" s="351"/>
      <c r="F4" s="161" t="s">
        <v>206</v>
      </c>
      <c r="G4" s="162"/>
      <c r="H4" s="163"/>
    </row>
    <row r="5" spans="1:10" ht="18.95" customHeight="1">
      <c r="A5" s="173" t="s">
        <v>1</v>
      </c>
      <c r="B5" s="144" t="s">
        <v>2</v>
      </c>
      <c r="C5" s="145" t="s">
        <v>3</v>
      </c>
      <c r="D5" s="159" t="s">
        <v>207</v>
      </c>
      <c r="E5" s="146" t="s">
        <v>208</v>
      </c>
      <c r="F5" s="147" t="str">
        <f>[1]재무상태표!E5</f>
        <v>2013회계연도(당기)</v>
      </c>
      <c r="G5" s="145" t="str">
        <f>[1]재무상태표!F5</f>
        <v>2012회계연도(전기)</v>
      </c>
      <c r="H5" s="169" t="s">
        <v>5</v>
      </c>
    </row>
    <row r="6" spans="1:10" ht="18.95" customHeight="1">
      <c r="A6" s="371" t="s">
        <v>209</v>
      </c>
      <c r="B6" s="372"/>
      <c r="C6" s="372"/>
      <c r="D6" s="372"/>
      <c r="E6" s="401"/>
      <c r="F6" s="151">
        <f>F12</f>
        <v>101829438416</v>
      </c>
      <c r="G6" s="152">
        <f>G12</f>
        <v>0</v>
      </c>
      <c r="H6" s="174">
        <f>F6-G6</f>
        <v>101829438416</v>
      </c>
    </row>
    <row r="7" spans="1:10" ht="18.95" customHeight="1">
      <c r="A7" s="375" t="s">
        <v>210</v>
      </c>
      <c r="B7" s="373"/>
      <c r="C7" s="373"/>
      <c r="D7" s="373"/>
      <c r="E7" s="400"/>
      <c r="F7" s="153">
        <f>F92</f>
        <v>97738641154</v>
      </c>
      <c r="G7" s="154">
        <f>G92</f>
        <v>0</v>
      </c>
      <c r="H7" s="174">
        <f>F7-G7</f>
        <v>97738641154</v>
      </c>
    </row>
    <row r="8" spans="1:10" ht="18.95" customHeight="1">
      <c r="A8" s="375" t="s">
        <v>211</v>
      </c>
      <c r="B8" s="373"/>
      <c r="C8" s="373"/>
      <c r="D8" s="373"/>
      <c r="E8" s="400"/>
      <c r="F8" s="155">
        <f>F6-F7</f>
        <v>4090797262</v>
      </c>
      <c r="G8" s="156">
        <f>G6-G7</f>
        <v>0</v>
      </c>
      <c r="H8" s="174">
        <f>F8-G8</f>
        <v>4090797262</v>
      </c>
    </row>
    <row r="9" spans="1:10" ht="18.95" customHeight="1">
      <c r="A9" s="375" t="s">
        <v>212</v>
      </c>
      <c r="B9" s="373"/>
      <c r="C9" s="373"/>
      <c r="D9" s="373"/>
      <c r="E9" s="400"/>
      <c r="F9" s="155">
        <f>F192</f>
        <v>35546390014</v>
      </c>
      <c r="G9" s="156">
        <f>G192</f>
        <v>37265510200</v>
      </c>
      <c r="H9" s="174">
        <f>F9-G9</f>
        <v>-1719120186</v>
      </c>
    </row>
    <row r="10" spans="1:10" ht="18.95" customHeight="1">
      <c r="A10" s="402" t="s">
        <v>213</v>
      </c>
      <c r="B10" s="374"/>
      <c r="C10" s="374"/>
      <c r="D10" s="374"/>
      <c r="E10" s="403"/>
      <c r="F10" s="155">
        <f>F8+F9</f>
        <v>39637187276</v>
      </c>
      <c r="G10" s="156">
        <f>G193</f>
        <v>35546390014</v>
      </c>
      <c r="H10" s="175">
        <f>F10-G10</f>
        <v>4090797262</v>
      </c>
    </row>
    <row r="11" spans="1:10" ht="15" customHeight="1">
      <c r="A11" s="165"/>
      <c r="B11" s="148"/>
      <c r="C11" s="148"/>
      <c r="D11" s="148"/>
      <c r="E11" s="148"/>
      <c r="F11" s="157"/>
      <c r="G11" s="157"/>
      <c r="H11" s="176"/>
    </row>
    <row r="12" spans="1:10" ht="18.75" customHeight="1">
      <c r="A12" s="390" t="s">
        <v>209</v>
      </c>
      <c r="B12" s="391"/>
      <c r="C12" s="391"/>
      <c r="D12" s="391"/>
      <c r="E12" s="392"/>
      <c r="F12" s="181">
        <f>F13+F61+F86</f>
        <v>101829438416</v>
      </c>
      <c r="G12" s="187">
        <f>G13+G61+G86</f>
        <v>0</v>
      </c>
      <c r="H12" s="177">
        <f>F12-G12</f>
        <v>101829438416</v>
      </c>
      <c r="I12" s="348"/>
    </row>
    <row r="13" spans="1:10" ht="18.75" customHeight="1">
      <c r="A13" s="166"/>
      <c r="B13" s="386" t="s">
        <v>214</v>
      </c>
      <c r="C13" s="387"/>
      <c r="D13" s="387"/>
      <c r="E13" s="399"/>
      <c r="F13" s="172">
        <f>F14+F28+F36+F45+F55</f>
        <v>101742972286</v>
      </c>
      <c r="G13" s="188">
        <f>G14+G28+G36+G45+G55</f>
        <v>0</v>
      </c>
      <c r="H13" s="178">
        <f>F13-G13</f>
        <v>101742972286</v>
      </c>
      <c r="I13" s="348"/>
    </row>
    <row r="14" spans="1:10" s="13" customFormat="1" ht="18.75" customHeight="1">
      <c r="A14" s="179"/>
      <c r="B14" s="158"/>
      <c r="C14" s="376" t="s">
        <v>215</v>
      </c>
      <c r="D14" s="377"/>
      <c r="E14" s="378"/>
      <c r="F14" s="171">
        <f>F15+F18+F20+F23+F26</f>
        <v>24901705673</v>
      </c>
      <c r="G14" s="189">
        <f>G15+G18+G20+G23+G26</f>
        <v>0</v>
      </c>
      <c r="H14" s="182">
        <f>F14-G14</f>
        <v>24901705673</v>
      </c>
      <c r="I14" s="348"/>
      <c r="J14" s="1"/>
    </row>
    <row r="15" spans="1:10" s="193" customFormat="1" ht="18.75" customHeight="1">
      <c r="A15" s="192"/>
      <c r="B15" s="160"/>
      <c r="C15" s="186"/>
      <c r="D15" s="381" t="s">
        <v>144</v>
      </c>
      <c r="E15" s="382"/>
      <c r="F15" s="185">
        <f>F16+F17</f>
        <v>19754165946</v>
      </c>
      <c r="G15" s="190">
        <f>G16+G17</f>
        <v>0</v>
      </c>
      <c r="H15" s="170">
        <f>F15-G15</f>
        <v>19754165946</v>
      </c>
      <c r="I15" s="348"/>
      <c r="J15" s="1"/>
    </row>
    <row r="16" spans="1:10" s="193" customFormat="1" ht="18.75" customHeight="1">
      <c r="A16" s="192"/>
      <c r="B16" s="160"/>
      <c r="C16" s="186"/>
      <c r="D16" s="186"/>
      <c r="E16" s="88" t="s">
        <v>145</v>
      </c>
      <c r="F16" s="219">
        <v>6063078644</v>
      </c>
      <c r="G16" s="220">
        <v>0</v>
      </c>
      <c r="H16" s="170">
        <f t="shared" ref="H16:H27" si="0">F16-G16</f>
        <v>6063078644</v>
      </c>
      <c r="I16" s="348"/>
      <c r="J16" s="1"/>
    </row>
    <row r="17" spans="1:10" s="193" customFormat="1" ht="18.75" customHeight="1">
      <c r="A17" s="192"/>
      <c r="B17" s="160"/>
      <c r="C17" s="186"/>
      <c r="D17" s="186"/>
      <c r="E17" s="88" t="s">
        <v>146</v>
      </c>
      <c r="F17" s="219">
        <v>13691087302</v>
      </c>
      <c r="G17" s="220">
        <v>0</v>
      </c>
      <c r="H17" s="170">
        <f t="shared" si="0"/>
        <v>13691087302</v>
      </c>
      <c r="I17" s="348"/>
      <c r="J17" s="1"/>
    </row>
    <row r="18" spans="1:10" s="193" customFormat="1" ht="18.75" customHeight="1">
      <c r="A18" s="192"/>
      <c r="B18" s="160"/>
      <c r="C18" s="186"/>
      <c r="D18" s="381" t="s">
        <v>150</v>
      </c>
      <c r="E18" s="382"/>
      <c r="F18" s="185">
        <f>F19</f>
        <v>20325000</v>
      </c>
      <c r="G18" s="190">
        <f>G19</f>
        <v>0</v>
      </c>
      <c r="H18" s="170">
        <f t="shared" si="0"/>
        <v>20325000</v>
      </c>
      <c r="I18" s="348"/>
      <c r="J18" s="1"/>
    </row>
    <row r="19" spans="1:10" s="193" customFormat="1" ht="18.75" customHeight="1">
      <c r="A19" s="192"/>
      <c r="B19" s="160"/>
      <c r="C19" s="186"/>
      <c r="D19" s="186"/>
      <c r="E19" s="88" t="s">
        <v>150</v>
      </c>
      <c r="F19" s="221">
        <v>20325000</v>
      </c>
      <c r="G19" s="222">
        <v>0</v>
      </c>
      <c r="H19" s="170">
        <f t="shared" si="0"/>
        <v>20325000</v>
      </c>
      <c r="I19" s="348"/>
      <c r="J19" s="1"/>
    </row>
    <row r="20" spans="1:10" s="193" customFormat="1" ht="18.75" customHeight="1">
      <c r="A20" s="192"/>
      <c r="B20" s="160"/>
      <c r="C20" s="186"/>
      <c r="D20" s="381" t="s">
        <v>147</v>
      </c>
      <c r="E20" s="382"/>
      <c r="F20" s="185">
        <f>F21+F22</f>
        <v>415287783</v>
      </c>
      <c r="G20" s="190">
        <f>G21+G22</f>
        <v>0</v>
      </c>
      <c r="H20" s="170">
        <f t="shared" si="0"/>
        <v>415287783</v>
      </c>
      <c r="I20" s="348"/>
      <c r="J20" s="1"/>
    </row>
    <row r="21" spans="1:10" s="193" customFormat="1" ht="18.75" customHeight="1">
      <c r="A21" s="192"/>
      <c r="B21" s="160"/>
      <c r="C21" s="186"/>
      <c r="D21" s="186"/>
      <c r="E21" s="88" t="s">
        <v>216</v>
      </c>
      <c r="F21" s="223">
        <v>409287783</v>
      </c>
      <c r="G21" s="224">
        <v>0</v>
      </c>
      <c r="H21" s="170">
        <f t="shared" si="0"/>
        <v>409287783</v>
      </c>
      <c r="I21" s="348"/>
      <c r="J21" s="1"/>
    </row>
    <row r="22" spans="1:10" s="193" customFormat="1" ht="18.75" customHeight="1">
      <c r="A22" s="192"/>
      <c r="B22" s="160"/>
      <c r="C22" s="186"/>
      <c r="D22" s="186"/>
      <c r="E22" s="88" t="s">
        <v>149</v>
      </c>
      <c r="F22" s="223">
        <v>6000000</v>
      </c>
      <c r="G22" s="224">
        <v>0</v>
      </c>
      <c r="H22" s="170">
        <f t="shared" si="0"/>
        <v>6000000</v>
      </c>
      <c r="I22" s="348"/>
      <c r="J22" s="1"/>
    </row>
    <row r="23" spans="1:10" s="193" customFormat="1" ht="18.75" customHeight="1">
      <c r="A23" s="192"/>
      <c r="B23" s="160"/>
      <c r="C23" s="186"/>
      <c r="D23" s="381" t="s">
        <v>217</v>
      </c>
      <c r="E23" s="382"/>
      <c r="F23" s="185">
        <f>F24+F25</f>
        <v>341173219</v>
      </c>
      <c r="G23" s="190">
        <f>G24+G25</f>
        <v>0</v>
      </c>
      <c r="H23" s="170">
        <f t="shared" si="0"/>
        <v>341173219</v>
      </c>
      <c r="I23" s="348"/>
      <c r="J23" s="1"/>
    </row>
    <row r="24" spans="1:10" s="193" customFormat="1" ht="18.75" customHeight="1">
      <c r="A24" s="192"/>
      <c r="B24" s="160"/>
      <c r="C24" s="186"/>
      <c r="D24" s="186"/>
      <c r="E24" s="88" t="s">
        <v>217</v>
      </c>
      <c r="F24" s="225">
        <v>312618219</v>
      </c>
      <c r="G24" s="226">
        <v>0</v>
      </c>
      <c r="H24" s="170">
        <f t="shared" si="0"/>
        <v>312618219</v>
      </c>
      <c r="I24" s="348"/>
      <c r="J24" s="1"/>
    </row>
    <row r="25" spans="1:10" s="193" customFormat="1" ht="18.75" customHeight="1">
      <c r="A25" s="192"/>
      <c r="B25" s="160"/>
      <c r="C25" s="186"/>
      <c r="D25" s="186"/>
      <c r="E25" s="88" t="s">
        <v>139</v>
      </c>
      <c r="F25" s="225">
        <v>28555000</v>
      </c>
      <c r="G25" s="226">
        <v>0</v>
      </c>
      <c r="H25" s="170">
        <f t="shared" si="0"/>
        <v>28555000</v>
      </c>
      <c r="I25" s="348"/>
      <c r="J25" s="1"/>
    </row>
    <row r="26" spans="1:10" s="193" customFormat="1" ht="18.75" customHeight="1">
      <c r="A26" s="192"/>
      <c r="B26" s="160"/>
      <c r="C26" s="186"/>
      <c r="D26" s="381" t="s">
        <v>155</v>
      </c>
      <c r="E26" s="382"/>
      <c r="F26" s="185">
        <f>F27</f>
        <v>4370753725</v>
      </c>
      <c r="G26" s="190">
        <f>G27</f>
        <v>0</v>
      </c>
      <c r="H26" s="170">
        <f t="shared" si="0"/>
        <v>4370753725</v>
      </c>
      <c r="I26" s="348"/>
      <c r="J26" s="1"/>
    </row>
    <row r="27" spans="1:10" s="193" customFormat="1" ht="18.75" customHeight="1">
      <c r="A27" s="192"/>
      <c r="B27" s="160"/>
      <c r="C27" s="186"/>
      <c r="D27" s="186"/>
      <c r="E27" s="194" t="s">
        <v>155</v>
      </c>
      <c r="F27" s="228">
        <v>4370753725</v>
      </c>
      <c r="G27" s="227">
        <v>0</v>
      </c>
      <c r="H27" s="170">
        <f t="shared" si="0"/>
        <v>4370753725</v>
      </c>
      <c r="I27" s="348"/>
      <c r="J27" s="1"/>
    </row>
    <row r="28" spans="1:10" ht="18.75" customHeight="1">
      <c r="A28" s="164"/>
      <c r="B28" s="150"/>
      <c r="C28" s="376" t="s">
        <v>218</v>
      </c>
      <c r="D28" s="377"/>
      <c r="E28" s="378"/>
      <c r="F28" s="171">
        <f>F29+F32+F34</f>
        <v>64934547387</v>
      </c>
      <c r="G28" s="189">
        <f>G29+G32+G34</f>
        <v>0</v>
      </c>
      <c r="H28" s="182">
        <f>F28-G28</f>
        <v>64934547387</v>
      </c>
      <c r="I28" s="348"/>
    </row>
    <row r="29" spans="1:10" s="20" customFormat="1" ht="18.75" customHeight="1">
      <c r="A29" s="195"/>
      <c r="B29" s="186"/>
      <c r="C29" s="186"/>
      <c r="D29" s="381" t="s">
        <v>144</v>
      </c>
      <c r="E29" s="382"/>
      <c r="F29" s="168">
        <f>F30+F31</f>
        <v>52514219721</v>
      </c>
      <c r="G29" s="65">
        <f>G30+G31</f>
        <v>0</v>
      </c>
      <c r="H29" s="170">
        <f>F29-G29</f>
        <v>52514219721</v>
      </c>
      <c r="I29" s="348"/>
      <c r="J29" s="1"/>
    </row>
    <row r="30" spans="1:10" s="20" customFormat="1" ht="18.75" customHeight="1">
      <c r="A30" s="195"/>
      <c r="B30" s="186"/>
      <c r="C30" s="186"/>
      <c r="D30" s="186"/>
      <c r="E30" s="88" t="s">
        <v>145</v>
      </c>
      <c r="F30" s="230">
        <v>45220169706</v>
      </c>
      <c r="G30" s="229">
        <v>0</v>
      </c>
      <c r="H30" s="170">
        <f t="shared" ref="H30:H35" si="1">F30-G30</f>
        <v>45220169706</v>
      </c>
      <c r="I30" s="348"/>
      <c r="J30" s="1"/>
    </row>
    <row r="31" spans="1:10" s="20" customFormat="1" ht="18.75" customHeight="1">
      <c r="A31" s="195"/>
      <c r="B31" s="186"/>
      <c r="C31" s="186"/>
      <c r="D31" s="186"/>
      <c r="E31" s="88" t="s">
        <v>146</v>
      </c>
      <c r="F31" s="230">
        <v>7294050015</v>
      </c>
      <c r="G31" s="229">
        <v>0</v>
      </c>
      <c r="H31" s="170">
        <f t="shared" si="1"/>
        <v>7294050015</v>
      </c>
      <c r="I31" s="348"/>
      <c r="J31" s="1"/>
    </row>
    <row r="32" spans="1:10" s="20" customFormat="1" ht="18.75" customHeight="1">
      <c r="A32" s="195"/>
      <c r="B32" s="186"/>
      <c r="C32" s="186"/>
      <c r="D32" s="381" t="s">
        <v>150</v>
      </c>
      <c r="E32" s="382"/>
      <c r="F32" s="168">
        <f>F33</f>
        <v>5888319570</v>
      </c>
      <c r="G32" s="65">
        <f>G33</f>
        <v>0</v>
      </c>
      <c r="H32" s="170">
        <f t="shared" si="1"/>
        <v>5888319570</v>
      </c>
      <c r="I32" s="348"/>
      <c r="J32" s="1"/>
    </row>
    <row r="33" spans="1:10" s="20" customFormat="1" ht="18.75" customHeight="1">
      <c r="A33" s="195"/>
      <c r="B33" s="186"/>
      <c r="C33" s="186"/>
      <c r="D33" s="186"/>
      <c r="E33" s="88" t="s">
        <v>150</v>
      </c>
      <c r="F33" s="232">
        <v>5888319570</v>
      </c>
      <c r="G33" s="231">
        <v>0</v>
      </c>
      <c r="H33" s="170">
        <f t="shared" si="1"/>
        <v>5888319570</v>
      </c>
      <c r="I33" s="348"/>
      <c r="J33" s="1"/>
    </row>
    <row r="34" spans="1:10" s="20" customFormat="1" ht="18.75" customHeight="1">
      <c r="A34" s="195"/>
      <c r="B34" s="186"/>
      <c r="C34" s="186"/>
      <c r="D34" s="381" t="s">
        <v>151</v>
      </c>
      <c r="E34" s="382"/>
      <c r="F34" s="168">
        <f>F35</f>
        <v>6532008096</v>
      </c>
      <c r="G34" s="65">
        <f>G35</f>
        <v>0</v>
      </c>
      <c r="H34" s="170">
        <f t="shared" si="1"/>
        <v>6532008096</v>
      </c>
      <c r="I34" s="348"/>
      <c r="J34" s="1"/>
    </row>
    <row r="35" spans="1:10" s="20" customFormat="1" ht="18.75" customHeight="1">
      <c r="A35" s="195"/>
      <c r="B35" s="186"/>
      <c r="C35" s="186"/>
      <c r="D35" s="186"/>
      <c r="E35" s="194" t="s">
        <v>151</v>
      </c>
      <c r="F35" s="234">
        <v>6532008096</v>
      </c>
      <c r="G35" s="233">
        <v>0</v>
      </c>
      <c r="H35" s="170">
        <f t="shared" si="1"/>
        <v>6532008096</v>
      </c>
      <c r="I35" s="348"/>
      <c r="J35" s="1"/>
    </row>
    <row r="36" spans="1:10" ht="18.75" customHeight="1">
      <c r="A36" s="164"/>
      <c r="B36" s="150"/>
      <c r="C36" s="376" t="s">
        <v>219</v>
      </c>
      <c r="D36" s="377"/>
      <c r="E36" s="378"/>
      <c r="F36" s="171">
        <f>F37+F41</f>
        <v>8911147475</v>
      </c>
      <c r="G36" s="189">
        <f>G37+G41</f>
        <v>0</v>
      </c>
      <c r="H36" s="182">
        <f>F36-G36</f>
        <v>8911147475</v>
      </c>
      <c r="I36" s="348"/>
    </row>
    <row r="37" spans="1:10" s="20" customFormat="1" ht="18.75" customHeight="1">
      <c r="A37" s="195"/>
      <c r="B37" s="186"/>
      <c r="C37" s="186"/>
      <c r="D37" s="381" t="s">
        <v>6</v>
      </c>
      <c r="E37" s="382"/>
      <c r="F37" s="168">
        <f>SUM(F38:F40)</f>
        <v>1500238073</v>
      </c>
      <c r="G37" s="65">
        <f>SUM(G38:G40)</f>
        <v>0</v>
      </c>
      <c r="H37" s="170">
        <f>F37-G37</f>
        <v>1500238073</v>
      </c>
      <c r="I37" s="348"/>
      <c r="J37" s="1"/>
    </row>
    <row r="38" spans="1:10" s="20" customFormat="1" ht="18.75" customHeight="1">
      <c r="A38" s="195"/>
      <c r="B38" s="186"/>
      <c r="C38" s="186"/>
      <c r="D38" s="186"/>
      <c r="E38" s="88" t="s">
        <v>154</v>
      </c>
      <c r="F38" s="236">
        <v>1494546185</v>
      </c>
      <c r="G38" s="235">
        <v>0</v>
      </c>
      <c r="H38" s="170">
        <f t="shared" ref="H38:H44" si="2">F38-G38</f>
        <v>1494546185</v>
      </c>
      <c r="I38" s="348"/>
      <c r="J38" s="1"/>
    </row>
    <row r="39" spans="1:10" s="20" customFormat="1" ht="18.75" customHeight="1">
      <c r="A39" s="195"/>
      <c r="B39" s="186"/>
      <c r="C39" s="186"/>
      <c r="D39" s="186"/>
      <c r="E39" s="88" t="s">
        <v>150</v>
      </c>
      <c r="F39" s="236">
        <v>0</v>
      </c>
      <c r="G39" s="235">
        <v>0</v>
      </c>
      <c r="H39" s="170">
        <f t="shared" si="2"/>
        <v>0</v>
      </c>
      <c r="I39" s="348"/>
      <c r="J39" s="1"/>
    </row>
    <row r="40" spans="1:10" s="20" customFormat="1" ht="18.75" customHeight="1">
      <c r="A40" s="195"/>
      <c r="B40" s="186"/>
      <c r="C40" s="186"/>
      <c r="D40" s="186"/>
      <c r="E40" s="88" t="s">
        <v>155</v>
      </c>
      <c r="F40" s="236">
        <v>5691888</v>
      </c>
      <c r="G40" s="235">
        <v>0</v>
      </c>
      <c r="H40" s="170">
        <f t="shared" si="2"/>
        <v>5691888</v>
      </c>
      <c r="I40" s="348"/>
      <c r="J40" s="1"/>
    </row>
    <row r="41" spans="1:10" s="20" customFormat="1" ht="18.75" customHeight="1">
      <c r="A41" s="195"/>
      <c r="B41" s="186"/>
      <c r="C41" s="186"/>
      <c r="D41" s="381" t="s">
        <v>143</v>
      </c>
      <c r="E41" s="382"/>
      <c r="F41" s="168">
        <f>SUM(F42:F44)</f>
        <v>7410909402</v>
      </c>
      <c r="G41" s="65">
        <f>SUM(G42:G44)</f>
        <v>0</v>
      </c>
      <c r="H41" s="170">
        <f t="shared" si="2"/>
        <v>7410909402</v>
      </c>
      <c r="I41" s="348"/>
      <c r="J41" s="1"/>
    </row>
    <row r="42" spans="1:10" s="20" customFormat="1" ht="18.75" customHeight="1">
      <c r="A42" s="195"/>
      <c r="B42" s="186"/>
      <c r="C42" s="186"/>
      <c r="D42" s="186"/>
      <c r="E42" s="88" t="s">
        <v>144</v>
      </c>
      <c r="F42" s="240">
        <v>7160717442</v>
      </c>
      <c r="G42" s="238">
        <v>0</v>
      </c>
      <c r="H42" s="170">
        <f t="shared" si="2"/>
        <v>7160717442</v>
      </c>
      <c r="I42" s="348"/>
      <c r="J42" s="1"/>
    </row>
    <row r="43" spans="1:10" s="20" customFormat="1" ht="18.75" customHeight="1">
      <c r="A43" s="195"/>
      <c r="B43" s="186"/>
      <c r="C43" s="186"/>
      <c r="D43" s="186"/>
      <c r="E43" s="88" t="s">
        <v>150</v>
      </c>
      <c r="F43" s="240">
        <v>234843140</v>
      </c>
      <c r="G43" s="238">
        <v>0</v>
      </c>
      <c r="H43" s="170">
        <f t="shared" si="2"/>
        <v>234843140</v>
      </c>
      <c r="I43" s="348"/>
      <c r="J43" s="1"/>
    </row>
    <row r="44" spans="1:10" s="20" customFormat="1" ht="18.75" customHeight="1">
      <c r="A44" s="195"/>
      <c r="B44" s="186"/>
      <c r="C44" s="186"/>
      <c r="D44" s="186"/>
      <c r="E44" s="88" t="s">
        <v>151</v>
      </c>
      <c r="F44" s="237">
        <v>15348820</v>
      </c>
      <c r="G44" s="239">
        <v>0</v>
      </c>
      <c r="H44" s="170">
        <f t="shared" si="2"/>
        <v>15348820</v>
      </c>
      <c r="I44" s="348"/>
      <c r="J44" s="1"/>
    </row>
    <row r="45" spans="1:10" ht="18.75" customHeight="1">
      <c r="A45" s="164"/>
      <c r="B45" s="150"/>
      <c r="C45" s="376" t="s">
        <v>220</v>
      </c>
      <c r="D45" s="379"/>
      <c r="E45" s="380"/>
      <c r="F45" s="171">
        <f>F46+F51</f>
        <v>587509000</v>
      </c>
      <c r="G45" s="189">
        <f>G46+G51</f>
        <v>0</v>
      </c>
      <c r="H45" s="182">
        <f>F45-G45</f>
        <v>587509000</v>
      </c>
      <c r="I45" s="348"/>
    </row>
    <row r="46" spans="1:10" s="20" customFormat="1" ht="18.75" customHeight="1">
      <c r="A46" s="195"/>
      <c r="B46" s="186"/>
      <c r="C46" s="196"/>
      <c r="D46" s="381" t="s">
        <v>221</v>
      </c>
      <c r="E46" s="382"/>
      <c r="F46" s="168">
        <f>SUM(F47:F50)</f>
        <v>187509000</v>
      </c>
      <c r="G46" s="65">
        <f>SUM(G47:G50)</f>
        <v>0</v>
      </c>
      <c r="H46" s="170">
        <f>F46-G46</f>
        <v>187509000</v>
      </c>
      <c r="I46" s="348"/>
      <c r="J46" s="1"/>
    </row>
    <row r="47" spans="1:10" s="20" customFormat="1" ht="18.75" customHeight="1">
      <c r="A47" s="195"/>
      <c r="B47" s="186"/>
      <c r="C47" s="186"/>
      <c r="D47" s="186"/>
      <c r="E47" s="88" t="s">
        <v>222</v>
      </c>
      <c r="F47" s="242">
        <v>0</v>
      </c>
      <c r="G47" s="241">
        <v>0</v>
      </c>
      <c r="H47" s="170">
        <f t="shared" ref="H47:H54" si="3">F47-G47</f>
        <v>0</v>
      </c>
      <c r="I47" s="348"/>
      <c r="J47" s="1"/>
    </row>
    <row r="48" spans="1:10" s="20" customFormat="1" ht="18.75" customHeight="1">
      <c r="A48" s="195"/>
      <c r="B48" s="186"/>
      <c r="C48" s="186"/>
      <c r="D48" s="186"/>
      <c r="E48" s="88" t="s">
        <v>26</v>
      </c>
      <c r="F48" s="242">
        <v>55000000</v>
      </c>
      <c r="G48" s="241">
        <v>0</v>
      </c>
      <c r="H48" s="170">
        <f t="shared" si="3"/>
        <v>55000000</v>
      </c>
      <c r="I48" s="348"/>
      <c r="J48" s="1"/>
    </row>
    <row r="49" spans="1:10" s="20" customFormat="1" ht="18.75" customHeight="1">
      <c r="A49" s="195"/>
      <c r="B49" s="186"/>
      <c r="C49" s="186"/>
      <c r="D49" s="186"/>
      <c r="E49" s="88" t="s">
        <v>223</v>
      </c>
      <c r="F49" s="242">
        <v>0</v>
      </c>
      <c r="G49" s="241">
        <v>0</v>
      </c>
      <c r="H49" s="170">
        <f t="shared" si="3"/>
        <v>0</v>
      </c>
      <c r="I49" s="348"/>
      <c r="J49" s="1"/>
    </row>
    <row r="50" spans="1:10" s="20" customFormat="1" ht="18.75" customHeight="1">
      <c r="A50" s="195"/>
      <c r="B50" s="186"/>
      <c r="C50" s="186"/>
      <c r="D50" s="186"/>
      <c r="E50" s="88" t="s">
        <v>224</v>
      </c>
      <c r="F50" s="242">
        <v>132509000</v>
      </c>
      <c r="G50" s="241">
        <v>0</v>
      </c>
      <c r="H50" s="170">
        <f t="shared" si="3"/>
        <v>132509000</v>
      </c>
      <c r="I50" s="348"/>
      <c r="J50" s="1"/>
    </row>
    <row r="51" spans="1:10" s="20" customFormat="1" ht="18.75" customHeight="1">
      <c r="A51" s="195"/>
      <c r="B51" s="186"/>
      <c r="C51" s="186"/>
      <c r="D51" s="381" t="s">
        <v>225</v>
      </c>
      <c r="E51" s="382"/>
      <c r="F51" s="168">
        <f>SUM(F52:F54)</f>
        <v>400000000</v>
      </c>
      <c r="G51" s="65">
        <f>SUM(G52:G54)</f>
        <v>0</v>
      </c>
      <c r="H51" s="170">
        <f t="shared" si="3"/>
        <v>400000000</v>
      </c>
      <c r="I51" s="348"/>
      <c r="J51" s="1"/>
    </row>
    <row r="52" spans="1:10" s="20" customFormat="1" ht="18.75" customHeight="1">
      <c r="A52" s="195"/>
      <c r="B52" s="186"/>
      <c r="C52" s="186"/>
      <c r="D52" s="186"/>
      <c r="E52" s="88" t="s">
        <v>226</v>
      </c>
      <c r="F52" s="244">
        <v>0</v>
      </c>
      <c r="G52" s="243">
        <v>0</v>
      </c>
      <c r="H52" s="170">
        <f t="shared" si="3"/>
        <v>0</v>
      </c>
      <c r="I52" s="348"/>
      <c r="J52" s="1"/>
    </row>
    <row r="53" spans="1:10" s="20" customFormat="1" ht="18.75" customHeight="1">
      <c r="A53" s="195"/>
      <c r="B53" s="186"/>
      <c r="C53" s="186"/>
      <c r="D53" s="186"/>
      <c r="E53" s="88" t="s">
        <v>227</v>
      </c>
      <c r="F53" s="244">
        <v>400000000</v>
      </c>
      <c r="G53" s="243">
        <v>0</v>
      </c>
      <c r="H53" s="170">
        <f t="shared" si="3"/>
        <v>400000000</v>
      </c>
      <c r="I53" s="348"/>
      <c r="J53" s="1"/>
    </row>
    <row r="54" spans="1:10" s="20" customFormat="1" ht="18.75" customHeight="1">
      <c r="A54" s="195"/>
      <c r="B54" s="186"/>
      <c r="C54" s="186"/>
      <c r="D54" s="197"/>
      <c r="E54" s="88" t="s">
        <v>99</v>
      </c>
      <c r="F54" s="244">
        <v>0</v>
      </c>
      <c r="G54" s="243">
        <v>0</v>
      </c>
      <c r="H54" s="170">
        <f t="shared" si="3"/>
        <v>0</v>
      </c>
      <c r="I54" s="348"/>
      <c r="J54" s="1"/>
    </row>
    <row r="55" spans="1:10" ht="18.75" customHeight="1">
      <c r="A55" s="164"/>
      <c r="B55" s="149"/>
      <c r="C55" s="376" t="s">
        <v>228</v>
      </c>
      <c r="D55" s="377"/>
      <c r="E55" s="378"/>
      <c r="F55" s="171">
        <f>F56</f>
        <v>2408062751</v>
      </c>
      <c r="G55" s="189">
        <f>G56</f>
        <v>0</v>
      </c>
      <c r="H55" s="182">
        <f>F55-G55</f>
        <v>2408062751</v>
      </c>
      <c r="I55" s="348"/>
    </row>
    <row r="56" spans="1:10" s="20" customFormat="1" ht="18.75" customHeight="1">
      <c r="A56" s="195"/>
      <c r="B56" s="186"/>
      <c r="C56" s="198"/>
      <c r="D56" s="381" t="s">
        <v>100</v>
      </c>
      <c r="E56" s="382"/>
      <c r="F56" s="168">
        <f>SUM(F57:F60)</f>
        <v>2408062751</v>
      </c>
      <c r="G56" s="65">
        <f>SUM(G57:G60)</f>
        <v>0</v>
      </c>
      <c r="H56" s="170">
        <f>F56-G56</f>
        <v>2408062751</v>
      </c>
      <c r="I56" s="348"/>
      <c r="J56" s="1"/>
    </row>
    <row r="57" spans="1:10" s="20" customFormat="1" ht="18.75" customHeight="1">
      <c r="A57" s="195"/>
      <c r="B57" s="186"/>
      <c r="C57" s="186"/>
      <c r="D57" s="186"/>
      <c r="E57" s="88" t="s">
        <v>229</v>
      </c>
      <c r="F57" s="246">
        <v>681264747</v>
      </c>
      <c r="G57" s="245">
        <v>0</v>
      </c>
      <c r="H57" s="170">
        <f t="shared" ref="H57:H74" si="4">F57-G57</f>
        <v>681264747</v>
      </c>
      <c r="I57" s="348"/>
      <c r="J57" s="1"/>
    </row>
    <row r="58" spans="1:10" s="20" customFormat="1" ht="18.75" customHeight="1">
      <c r="A58" s="195"/>
      <c r="B58" s="186"/>
      <c r="C58" s="186"/>
      <c r="D58" s="186"/>
      <c r="E58" s="88" t="s">
        <v>104</v>
      </c>
      <c r="F58" s="246">
        <v>6294584</v>
      </c>
      <c r="G58" s="245">
        <v>0</v>
      </c>
      <c r="H58" s="170">
        <f t="shared" si="4"/>
        <v>6294584</v>
      </c>
      <c r="I58" s="348"/>
      <c r="J58" s="1"/>
    </row>
    <row r="59" spans="1:10" s="20" customFormat="1" ht="18.75" customHeight="1">
      <c r="A59" s="195"/>
      <c r="B59" s="186"/>
      <c r="C59" s="186"/>
      <c r="D59" s="199"/>
      <c r="E59" s="88" t="s">
        <v>118</v>
      </c>
      <c r="F59" s="248">
        <v>16983</v>
      </c>
      <c r="G59" s="247">
        <v>0</v>
      </c>
      <c r="H59" s="170">
        <f t="shared" si="4"/>
        <v>16983</v>
      </c>
      <c r="I59" s="348"/>
      <c r="J59" s="1"/>
    </row>
    <row r="60" spans="1:10" s="20" customFormat="1" ht="18.75" customHeight="1">
      <c r="A60" s="195"/>
      <c r="B60" s="186"/>
      <c r="C60" s="186"/>
      <c r="D60" s="186"/>
      <c r="E60" s="88" t="s">
        <v>120</v>
      </c>
      <c r="F60" s="250">
        <v>1720486437</v>
      </c>
      <c r="G60" s="249">
        <v>0</v>
      </c>
      <c r="H60" s="170">
        <f t="shared" si="4"/>
        <v>1720486437</v>
      </c>
      <c r="I60" s="348"/>
      <c r="J60" s="1"/>
    </row>
    <row r="61" spans="1:10" s="13" customFormat="1" ht="18.75" customHeight="1">
      <c r="A61" s="167"/>
      <c r="B61" s="386" t="s">
        <v>230</v>
      </c>
      <c r="C61" s="387"/>
      <c r="D61" s="387"/>
      <c r="E61" s="389"/>
      <c r="F61" s="172">
        <f>F62+F67+F75+F79</f>
        <v>5066130</v>
      </c>
      <c r="G61" s="188">
        <f>G62+G67+G75+G79</f>
        <v>0</v>
      </c>
      <c r="H61" s="178">
        <f t="shared" si="4"/>
        <v>5066130</v>
      </c>
      <c r="I61" s="348"/>
      <c r="J61" s="1"/>
    </row>
    <row r="62" spans="1:10" s="13" customFormat="1" ht="18.75" customHeight="1">
      <c r="A62" s="179"/>
      <c r="B62" s="158"/>
      <c r="C62" s="376" t="s">
        <v>231</v>
      </c>
      <c r="D62" s="377"/>
      <c r="E62" s="378"/>
      <c r="F62" s="171">
        <f>SUM(F63:F66)</f>
        <v>0</v>
      </c>
      <c r="G62" s="189">
        <f>SUM(G63:G66)</f>
        <v>0</v>
      </c>
      <c r="H62" s="182">
        <f t="shared" si="4"/>
        <v>0</v>
      </c>
      <c r="I62" s="348"/>
      <c r="J62" s="1"/>
    </row>
    <row r="63" spans="1:10" s="20" customFormat="1" ht="18.75" customHeight="1">
      <c r="A63" s="195"/>
      <c r="B63" s="186"/>
      <c r="C63" s="186"/>
      <c r="D63" s="381" t="s">
        <v>232</v>
      </c>
      <c r="E63" s="382"/>
      <c r="F63" s="168">
        <v>0</v>
      </c>
      <c r="G63" s="65">
        <v>0</v>
      </c>
      <c r="H63" s="170">
        <f t="shared" si="4"/>
        <v>0</v>
      </c>
      <c r="I63" s="348"/>
      <c r="J63" s="1"/>
    </row>
    <row r="64" spans="1:10" s="20" customFormat="1" ht="18.75" customHeight="1">
      <c r="A64" s="195"/>
      <c r="B64" s="186"/>
      <c r="C64" s="186"/>
      <c r="D64" s="381" t="s">
        <v>233</v>
      </c>
      <c r="E64" s="382"/>
      <c r="F64" s="168">
        <v>0</v>
      </c>
      <c r="G64" s="65">
        <v>0</v>
      </c>
      <c r="H64" s="170">
        <f t="shared" si="4"/>
        <v>0</v>
      </c>
      <c r="I64" s="348"/>
      <c r="J64" s="1"/>
    </row>
    <row r="65" spans="1:10" s="20" customFormat="1" ht="18.75" customHeight="1">
      <c r="A65" s="195"/>
      <c r="B65" s="186"/>
      <c r="C65" s="186"/>
      <c r="D65" s="381" t="s">
        <v>234</v>
      </c>
      <c r="E65" s="382"/>
      <c r="F65" s="168">
        <v>0</v>
      </c>
      <c r="G65" s="65">
        <v>0</v>
      </c>
      <c r="H65" s="170">
        <f t="shared" si="4"/>
        <v>0</v>
      </c>
      <c r="I65" s="348"/>
      <c r="J65" s="1"/>
    </row>
    <row r="66" spans="1:10" s="20" customFormat="1" ht="18.75" customHeight="1">
      <c r="A66" s="195"/>
      <c r="B66" s="186"/>
      <c r="C66" s="186"/>
      <c r="D66" s="381" t="s">
        <v>235</v>
      </c>
      <c r="E66" s="382"/>
      <c r="F66" s="168">
        <v>0</v>
      </c>
      <c r="G66" s="65">
        <v>0</v>
      </c>
      <c r="H66" s="170">
        <f t="shared" si="4"/>
        <v>0</v>
      </c>
      <c r="I66" s="348"/>
      <c r="J66" s="1"/>
    </row>
    <row r="67" spans="1:10" ht="18.75" customHeight="1">
      <c r="A67" s="164"/>
      <c r="B67" s="150"/>
      <c r="C67" s="376" t="s">
        <v>236</v>
      </c>
      <c r="D67" s="377"/>
      <c r="E67" s="378"/>
      <c r="F67" s="171">
        <f>SUM(F68:F74)</f>
        <v>5066130</v>
      </c>
      <c r="G67" s="189">
        <f>SUM(G68:G74)</f>
        <v>0</v>
      </c>
      <c r="H67" s="182">
        <f t="shared" si="4"/>
        <v>5066130</v>
      </c>
      <c r="I67" s="348"/>
    </row>
    <row r="68" spans="1:10" s="20" customFormat="1" ht="18.75" customHeight="1">
      <c r="A68" s="195"/>
      <c r="B68" s="186"/>
      <c r="C68" s="186"/>
      <c r="D68" s="381" t="s">
        <v>237</v>
      </c>
      <c r="E68" s="382"/>
      <c r="F68" s="168">
        <v>0</v>
      </c>
      <c r="G68" s="65">
        <v>0</v>
      </c>
      <c r="H68" s="170">
        <f t="shared" si="4"/>
        <v>0</v>
      </c>
      <c r="I68" s="348"/>
      <c r="J68" s="1"/>
    </row>
    <row r="69" spans="1:10" s="20" customFormat="1" ht="18.75" customHeight="1">
      <c r="A69" s="195"/>
      <c r="B69" s="186"/>
      <c r="C69" s="186"/>
      <c r="D69" s="381" t="s">
        <v>238</v>
      </c>
      <c r="E69" s="382"/>
      <c r="F69" s="168">
        <v>0</v>
      </c>
      <c r="G69" s="65">
        <v>0</v>
      </c>
      <c r="H69" s="170">
        <f t="shared" si="4"/>
        <v>0</v>
      </c>
      <c r="I69" s="348"/>
      <c r="J69" s="1"/>
    </row>
    <row r="70" spans="1:10" s="20" customFormat="1" ht="18.75" customHeight="1">
      <c r="A70" s="195"/>
      <c r="B70" s="186"/>
      <c r="C70" s="186"/>
      <c r="D70" s="381" t="s">
        <v>239</v>
      </c>
      <c r="E70" s="382"/>
      <c r="F70" s="168">
        <v>0</v>
      </c>
      <c r="G70" s="65">
        <v>0</v>
      </c>
      <c r="H70" s="170">
        <f t="shared" si="4"/>
        <v>0</v>
      </c>
      <c r="I70" s="348"/>
      <c r="J70" s="1"/>
    </row>
    <row r="71" spans="1:10" s="20" customFormat="1" ht="18.75" customHeight="1">
      <c r="A71" s="195"/>
      <c r="B71" s="186"/>
      <c r="C71" s="186"/>
      <c r="D71" s="381" t="s">
        <v>240</v>
      </c>
      <c r="E71" s="382"/>
      <c r="F71" s="168">
        <v>0</v>
      </c>
      <c r="G71" s="65">
        <v>0</v>
      </c>
      <c r="H71" s="170">
        <f t="shared" si="4"/>
        <v>0</v>
      </c>
      <c r="I71" s="348"/>
      <c r="J71" s="1"/>
    </row>
    <row r="72" spans="1:10" s="20" customFormat="1" ht="18.75" customHeight="1">
      <c r="A72" s="195"/>
      <c r="B72" s="186"/>
      <c r="C72" s="186"/>
      <c r="D72" s="381" t="s">
        <v>241</v>
      </c>
      <c r="E72" s="382"/>
      <c r="F72" s="185">
        <v>5066130</v>
      </c>
      <c r="G72" s="190">
        <v>0</v>
      </c>
      <c r="H72" s="170">
        <f t="shared" si="4"/>
        <v>5066130</v>
      </c>
      <c r="I72" s="348"/>
      <c r="J72" s="1"/>
    </row>
    <row r="73" spans="1:10" s="20" customFormat="1" ht="18.75" customHeight="1">
      <c r="A73" s="195"/>
      <c r="B73" s="186"/>
      <c r="C73" s="186"/>
      <c r="D73" s="381" t="s">
        <v>242</v>
      </c>
      <c r="E73" s="382"/>
      <c r="F73" s="185">
        <v>0</v>
      </c>
      <c r="G73" s="190">
        <v>0</v>
      </c>
      <c r="H73" s="170">
        <f t="shared" si="4"/>
        <v>0</v>
      </c>
      <c r="I73" s="348"/>
      <c r="J73" s="1"/>
    </row>
    <row r="74" spans="1:10" s="20" customFormat="1" ht="18.75" customHeight="1">
      <c r="A74" s="195"/>
      <c r="B74" s="186"/>
      <c r="C74" s="186"/>
      <c r="D74" s="381" t="s">
        <v>243</v>
      </c>
      <c r="E74" s="382"/>
      <c r="F74" s="185">
        <v>0</v>
      </c>
      <c r="G74" s="190">
        <v>0</v>
      </c>
      <c r="H74" s="170">
        <f t="shared" si="4"/>
        <v>0</v>
      </c>
      <c r="I74" s="348"/>
      <c r="J74" s="1"/>
    </row>
    <row r="75" spans="1:10" ht="18.75" customHeight="1">
      <c r="A75" s="164"/>
      <c r="B75" s="150"/>
      <c r="C75" s="376" t="s">
        <v>244</v>
      </c>
      <c r="D75" s="377"/>
      <c r="E75" s="378"/>
      <c r="F75" s="183">
        <f>SUM(F76:F78)</f>
        <v>0</v>
      </c>
      <c r="G75" s="189">
        <f>SUM(G76:G78)</f>
        <v>0</v>
      </c>
      <c r="H75" s="182">
        <f>F75-G75</f>
        <v>0</v>
      </c>
      <c r="I75" s="348"/>
    </row>
    <row r="76" spans="1:10" s="20" customFormat="1" ht="18.75" customHeight="1">
      <c r="A76" s="195"/>
      <c r="B76" s="186"/>
      <c r="C76" s="186"/>
      <c r="D76" s="381" t="s">
        <v>245</v>
      </c>
      <c r="E76" s="382"/>
      <c r="F76" s="185">
        <v>0</v>
      </c>
      <c r="G76" s="190">
        <v>0</v>
      </c>
      <c r="H76" s="170">
        <f>F76-G76</f>
        <v>0</v>
      </c>
      <c r="I76" s="348"/>
      <c r="J76" s="1"/>
    </row>
    <row r="77" spans="1:10" s="20" customFormat="1" ht="18.75" customHeight="1">
      <c r="A77" s="195"/>
      <c r="B77" s="186"/>
      <c r="C77" s="186"/>
      <c r="D77" s="381" t="s">
        <v>246</v>
      </c>
      <c r="E77" s="382"/>
      <c r="F77" s="185">
        <v>0</v>
      </c>
      <c r="G77" s="190">
        <v>0</v>
      </c>
      <c r="H77" s="170">
        <f t="shared" ref="H77:H78" si="5">F77-G77</f>
        <v>0</v>
      </c>
      <c r="I77" s="348"/>
      <c r="J77" s="1"/>
    </row>
    <row r="78" spans="1:10" s="20" customFormat="1" ht="18.75" customHeight="1">
      <c r="A78" s="195"/>
      <c r="B78" s="186"/>
      <c r="C78" s="186"/>
      <c r="D78" s="381" t="s">
        <v>247</v>
      </c>
      <c r="E78" s="382"/>
      <c r="F78" s="185">
        <v>0</v>
      </c>
      <c r="G78" s="190">
        <v>0</v>
      </c>
      <c r="H78" s="170">
        <f t="shared" si="5"/>
        <v>0</v>
      </c>
      <c r="I78" s="348"/>
      <c r="J78" s="1"/>
    </row>
    <row r="79" spans="1:10" ht="18.75" customHeight="1">
      <c r="A79" s="164"/>
      <c r="B79" s="150"/>
      <c r="C79" s="376" t="s">
        <v>248</v>
      </c>
      <c r="D79" s="377"/>
      <c r="E79" s="378"/>
      <c r="F79" s="183">
        <f>SUM(F80:F85)</f>
        <v>0</v>
      </c>
      <c r="G79" s="189">
        <f>SUM(G80:G85)</f>
        <v>0</v>
      </c>
      <c r="H79" s="182">
        <f>F79-G79</f>
        <v>0</v>
      </c>
      <c r="I79" s="348"/>
    </row>
    <row r="80" spans="1:10" s="20" customFormat="1" ht="18.75" customHeight="1">
      <c r="A80" s="195"/>
      <c r="B80" s="186"/>
      <c r="C80" s="186"/>
      <c r="D80" s="381" t="s">
        <v>249</v>
      </c>
      <c r="E80" s="382"/>
      <c r="F80" s="185">
        <v>0</v>
      </c>
      <c r="G80" s="190">
        <v>0</v>
      </c>
      <c r="H80" s="170">
        <f>F80-G80</f>
        <v>0</v>
      </c>
      <c r="I80" s="348"/>
      <c r="J80" s="1"/>
    </row>
    <row r="81" spans="1:10" s="20" customFormat="1" ht="18.75" customHeight="1">
      <c r="A81" s="195"/>
      <c r="B81" s="186"/>
      <c r="C81" s="186"/>
      <c r="D81" s="381" t="s">
        <v>250</v>
      </c>
      <c r="E81" s="382"/>
      <c r="F81" s="185">
        <v>0</v>
      </c>
      <c r="G81" s="190">
        <v>0</v>
      </c>
      <c r="H81" s="170">
        <f t="shared" ref="H81:H91" si="6">F81-G81</f>
        <v>0</v>
      </c>
      <c r="I81" s="348"/>
      <c r="J81" s="1"/>
    </row>
    <row r="82" spans="1:10" s="20" customFormat="1" ht="18.75" customHeight="1">
      <c r="A82" s="195"/>
      <c r="B82" s="186"/>
      <c r="C82" s="186"/>
      <c r="D82" s="381" t="s">
        <v>251</v>
      </c>
      <c r="E82" s="382"/>
      <c r="F82" s="185">
        <v>0</v>
      </c>
      <c r="G82" s="190">
        <v>0</v>
      </c>
      <c r="H82" s="170">
        <f t="shared" si="6"/>
        <v>0</v>
      </c>
      <c r="I82" s="348"/>
      <c r="J82" s="1"/>
    </row>
    <row r="83" spans="1:10" s="20" customFormat="1" ht="18.75" customHeight="1">
      <c r="A83" s="195"/>
      <c r="B83" s="186"/>
      <c r="C83" s="186"/>
      <c r="D83" s="381" t="s">
        <v>252</v>
      </c>
      <c r="E83" s="382"/>
      <c r="F83" s="185">
        <v>0</v>
      </c>
      <c r="G83" s="190">
        <v>0</v>
      </c>
      <c r="H83" s="170">
        <f t="shared" si="6"/>
        <v>0</v>
      </c>
      <c r="I83" s="348"/>
      <c r="J83" s="1"/>
    </row>
    <row r="84" spans="1:10" s="20" customFormat="1" ht="18.75" customHeight="1">
      <c r="A84" s="195"/>
      <c r="B84" s="186"/>
      <c r="C84" s="186"/>
      <c r="D84" s="381" t="s">
        <v>253</v>
      </c>
      <c r="E84" s="382"/>
      <c r="F84" s="185">
        <v>0</v>
      </c>
      <c r="G84" s="190">
        <v>0</v>
      </c>
      <c r="H84" s="170">
        <f t="shared" si="6"/>
        <v>0</v>
      </c>
      <c r="I84" s="348"/>
      <c r="J84" s="1"/>
    </row>
    <row r="85" spans="1:10" s="20" customFormat="1" ht="18.75" customHeight="1">
      <c r="A85" s="195"/>
      <c r="B85" s="186"/>
      <c r="C85" s="186"/>
      <c r="D85" s="381" t="s">
        <v>248</v>
      </c>
      <c r="E85" s="382"/>
      <c r="F85" s="185">
        <v>0</v>
      </c>
      <c r="G85" s="190">
        <v>0</v>
      </c>
      <c r="H85" s="170">
        <f t="shared" si="6"/>
        <v>0</v>
      </c>
      <c r="I85" s="348"/>
      <c r="J85" s="1"/>
    </row>
    <row r="86" spans="1:10" s="13" customFormat="1" ht="18.75" customHeight="1">
      <c r="A86" s="167"/>
      <c r="B86" s="386" t="s">
        <v>254</v>
      </c>
      <c r="C86" s="387"/>
      <c r="D86" s="388"/>
      <c r="E86" s="389"/>
      <c r="F86" s="172">
        <f>SUM(F87,F90)</f>
        <v>81400000</v>
      </c>
      <c r="G86" s="188">
        <f>SUM(G87,G90)</f>
        <v>0</v>
      </c>
      <c r="H86" s="178">
        <f t="shared" si="6"/>
        <v>81400000</v>
      </c>
      <c r="I86" s="348"/>
      <c r="J86" s="1"/>
    </row>
    <row r="87" spans="1:10" s="13" customFormat="1" ht="18.75" customHeight="1">
      <c r="A87" s="179"/>
      <c r="B87" s="158"/>
      <c r="C87" s="376" t="s">
        <v>255</v>
      </c>
      <c r="D87" s="377"/>
      <c r="E87" s="378"/>
      <c r="F87" s="171">
        <f>SUM(F88:F89)</f>
        <v>81400000</v>
      </c>
      <c r="G87" s="189">
        <f>SUM(G88:G89)</f>
        <v>0</v>
      </c>
      <c r="H87" s="182">
        <f t="shared" si="6"/>
        <v>81400000</v>
      </c>
      <c r="I87" s="348"/>
      <c r="J87" s="1"/>
    </row>
    <row r="88" spans="1:10" s="20" customFormat="1" ht="18.75" customHeight="1">
      <c r="A88" s="195"/>
      <c r="B88" s="186"/>
      <c r="C88" s="186"/>
      <c r="D88" s="381" t="s">
        <v>256</v>
      </c>
      <c r="E88" s="382"/>
      <c r="F88" s="168">
        <v>81400000</v>
      </c>
      <c r="G88" s="65">
        <v>0</v>
      </c>
      <c r="H88" s="170">
        <f t="shared" si="6"/>
        <v>81400000</v>
      </c>
      <c r="I88" s="348"/>
      <c r="J88" s="1"/>
    </row>
    <row r="89" spans="1:10" s="20" customFormat="1" ht="18.75" customHeight="1">
      <c r="A89" s="195"/>
      <c r="B89" s="186"/>
      <c r="C89" s="186"/>
      <c r="D89" s="381" t="s">
        <v>257</v>
      </c>
      <c r="E89" s="382"/>
      <c r="F89" s="168">
        <v>0</v>
      </c>
      <c r="G89" s="65">
        <v>0</v>
      </c>
      <c r="H89" s="170">
        <f t="shared" si="6"/>
        <v>0</v>
      </c>
      <c r="I89" s="348"/>
      <c r="J89" s="1"/>
    </row>
    <row r="90" spans="1:10" ht="18.75" customHeight="1">
      <c r="A90" s="164"/>
      <c r="B90" s="150"/>
      <c r="C90" s="376" t="s">
        <v>258</v>
      </c>
      <c r="D90" s="377"/>
      <c r="E90" s="378"/>
      <c r="F90" s="171">
        <f>SUM(F91:F91)</f>
        <v>0</v>
      </c>
      <c r="G90" s="189">
        <f>SUM(G91:G91)</f>
        <v>0</v>
      </c>
      <c r="H90" s="182">
        <f t="shared" si="6"/>
        <v>0</v>
      </c>
      <c r="I90" s="348"/>
    </row>
    <row r="91" spans="1:10" s="20" customFormat="1" ht="18.75" customHeight="1">
      <c r="A91" s="195"/>
      <c r="B91" s="186"/>
      <c r="C91" s="186"/>
      <c r="D91" s="381" t="s">
        <v>259</v>
      </c>
      <c r="E91" s="382"/>
      <c r="F91" s="168">
        <v>0</v>
      </c>
      <c r="G91" s="65">
        <v>0</v>
      </c>
      <c r="H91" s="170">
        <f t="shared" si="6"/>
        <v>0</v>
      </c>
      <c r="I91" s="348"/>
      <c r="J91" s="1"/>
    </row>
    <row r="92" spans="1:10" ht="18.75" customHeight="1">
      <c r="A92" s="390" t="s">
        <v>210</v>
      </c>
      <c r="B92" s="391"/>
      <c r="C92" s="391"/>
      <c r="D92" s="397"/>
      <c r="E92" s="398"/>
      <c r="F92" s="181">
        <f>F93+F160+F185</f>
        <v>97738641154</v>
      </c>
      <c r="G92" s="187">
        <f>G93+G160+G185</f>
        <v>0</v>
      </c>
      <c r="H92" s="177">
        <f>F92-G92</f>
        <v>97738641154</v>
      </c>
      <c r="I92" s="348"/>
    </row>
    <row r="93" spans="1:10" ht="18.75" customHeight="1">
      <c r="A93" s="164"/>
      <c r="B93" s="386" t="s">
        <v>260</v>
      </c>
      <c r="C93" s="387"/>
      <c r="D93" s="387"/>
      <c r="E93" s="399"/>
      <c r="F93" s="172">
        <f>F94+F116+F133+F151+F155+F158</f>
        <v>96956858493</v>
      </c>
      <c r="G93" s="188">
        <f>G94+G116+G133+G151+G155+G158</f>
        <v>0</v>
      </c>
      <c r="H93" s="178">
        <f>F93-G93</f>
        <v>96956858493</v>
      </c>
      <c r="I93" s="348"/>
    </row>
    <row r="94" spans="1:10" ht="18.75" customHeight="1">
      <c r="A94" s="164"/>
      <c r="B94" s="158"/>
      <c r="C94" s="376" t="s">
        <v>261</v>
      </c>
      <c r="D94" s="377"/>
      <c r="E94" s="378"/>
      <c r="F94" s="171">
        <f>F95+F103+F109+F112+F114</f>
        <v>19202422933</v>
      </c>
      <c r="G94" s="189">
        <f>G95+G103+G109+G112+G114</f>
        <v>0</v>
      </c>
      <c r="H94" s="182">
        <f>F94-G94</f>
        <v>19202422933</v>
      </c>
      <c r="I94" s="348"/>
    </row>
    <row r="95" spans="1:10" s="20" customFormat="1" ht="18.75" customHeight="1">
      <c r="A95" s="195"/>
      <c r="B95" s="186"/>
      <c r="C95" s="186"/>
      <c r="D95" s="381" t="s">
        <v>262</v>
      </c>
      <c r="E95" s="382"/>
      <c r="F95" s="185">
        <f>SUM(F96:F102)</f>
        <v>16509409331</v>
      </c>
      <c r="G95" s="190">
        <f>SUM(G96:G102)</f>
        <v>0</v>
      </c>
      <c r="H95" s="170">
        <f>F95-G95</f>
        <v>16509409331</v>
      </c>
      <c r="I95" s="348"/>
      <c r="J95" s="1"/>
    </row>
    <row r="96" spans="1:10" s="20" customFormat="1" ht="18.75" customHeight="1">
      <c r="A96" s="195"/>
      <c r="B96" s="186"/>
      <c r="C96" s="186"/>
      <c r="D96" s="186"/>
      <c r="E96" s="88" t="s">
        <v>9</v>
      </c>
      <c r="F96" s="252">
        <v>7808016060</v>
      </c>
      <c r="G96" s="251">
        <v>0</v>
      </c>
      <c r="H96" s="170">
        <f t="shared" ref="H96:H115" si="7">F96-G96</f>
        <v>7808016060</v>
      </c>
      <c r="I96" s="348"/>
      <c r="J96" s="1"/>
    </row>
    <row r="97" spans="1:10" s="20" customFormat="1" ht="18.75" customHeight="1">
      <c r="A97" s="195"/>
      <c r="B97" s="186"/>
      <c r="C97" s="186"/>
      <c r="D97" s="186"/>
      <c r="E97" s="88" t="s">
        <v>157</v>
      </c>
      <c r="F97" s="252">
        <v>2121007040</v>
      </c>
      <c r="G97" s="251">
        <v>0</v>
      </c>
      <c r="H97" s="170">
        <f t="shared" si="7"/>
        <v>2121007040</v>
      </c>
      <c r="I97" s="348"/>
      <c r="J97" s="1"/>
    </row>
    <row r="98" spans="1:10" s="20" customFormat="1" ht="18.75" customHeight="1">
      <c r="A98" s="195"/>
      <c r="B98" s="186"/>
      <c r="C98" s="186"/>
      <c r="D98" s="199"/>
      <c r="E98" s="88" t="s">
        <v>158</v>
      </c>
      <c r="F98" s="252">
        <v>2380269107</v>
      </c>
      <c r="G98" s="251">
        <v>0</v>
      </c>
      <c r="H98" s="170">
        <f t="shared" si="7"/>
        <v>2380269107</v>
      </c>
      <c r="I98" s="348"/>
      <c r="J98" s="1"/>
    </row>
    <row r="99" spans="1:10" s="20" customFormat="1" ht="18.75" customHeight="1">
      <c r="A99" s="195"/>
      <c r="B99" s="186"/>
      <c r="C99" s="186"/>
      <c r="D99" s="186"/>
      <c r="E99" s="88" t="s">
        <v>159</v>
      </c>
      <c r="F99" s="252">
        <v>2063791829</v>
      </c>
      <c r="G99" s="251">
        <v>0</v>
      </c>
      <c r="H99" s="170">
        <f t="shared" si="7"/>
        <v>2063791829</v>
      </c>
      <c r="I99" s="348"/>
      <c r="J99" s="1"/>
    </row>
    <row r="100" spans="1:10" s="20" customFormat="1" ht="18.75" customHeight="1">
      <c r="A100" s="195"/>
      <c r="B100" s="186"/>
      <c r="C100" s="186"/>
      <c r="D100" s="186"/>
      <c r="E100" s="88" t="s">
        <v>160</v>
      </c>
      <c r="F100" s="252">
        <v>1211603123</v>
      </c>
      <c r="G100" s="251">
        <v>0</v>
      </c>
      <c r="H100" s="170">
        <f t="shared" si="7"/>
        <v>1211603123</v>
      </c>
      <c r="I100" s="348"/>
      <c r="J100" s="1"/>
    </row>
    <row r="101" spans="1:10" s="20" customFormat="1" ht="18.75" customHeight="1">
      <c r="A101" s="195"/>
      <c r="B101" s="186"/>
      <c r="C101" s="186"/>
      <c r="D101" s="186"/>
      <c r="E101" s="88" t="s">
        <v>161</v>
      </c>
      <c r="F101" s="252">
        <v>372170542</v>
      </c>
      <c r="G101" s="251">
        <v>0</v>
      </c>
      <c r="H101" s="170">
        <f t="shared" si="7"/>
        <v>372170542</v>
      </c>
      <c r="I101" s="348"/>
      <c r="J101" s="1"/>
    </row>
    <row r="102" spans="1:10" s="20" customFormat="1" ht="18.75" customHeight="1">
      <c r="A102" s="195"/>
      <c r="B102" s="186"/>
      <c r="C102" s="186"/>
      <c r="D102" s="186"/>
      <c r="E102" s="88" t="s">
        <v>263</v>
      </c>
      <c r="F102" s="252">
        <v>552551630</v>
      </c>
      <c r="G102" s="251">
        <v>0</v>
      </c>
      <c r="H102" s="170">
        <f t="shared" si="7"/>
        <v>552551630</v>
      </c>
      <c r="I102" s="348"/>
      <c r="J102" s="1"/>
    </row>
    <row r="103" spans="1:10" s="20" customFormat="1" ht="18.75" customHeight="1">
      <c r="A103" s="195"/>
      <c r="B103" s="186"/>
      <c r="C103" s="186"/>
      <c r="D103" s="381" t="s">
        <v>264</v>
      </c>
      <c r="E103" s="382"/>
      <c r="F103" s="185">
        <f>SUM(F104:F108)</f>
        <v>0</v>
      </c>
      <c r="G103" s="190">
        <f>SUM(G104:G108)</f>
        <v>0</v>
      </c>
      <c r="H103" s="170">
        <f t="shared" si="7"/>
        <v>0</v>
      </c>
      <c r="I103" s="348"/>
      <c r="J103" s="1"/>
    </row>
    <row r="104" spans="1:10" s="20" customFormat="1" ht="18.75" customHeight="1">
      <c r="A104" s="195"/>
      <c r="B104" s="186"/>
      <c r="C104" s="186"/>
      <c r="D104" s="186"/>
      <c r="E104" s="88" t="s">
        <v>9</v>
      </c>
      <c r="F104" s="254">
        <v>0</v>
      </c>
      <c r="G104" s="253">
        <v>0</v>
      </c>
      <c r="H104" s="170">
        <f t="shared" si="7"/>
        <v>0</v>
      </c>
      <c r="I104" s="348"/>
      <c r="J104" s="1"/>
    </row>
    <row r="105" spans="1:10" s="20" customFormat="1" ht="18.75" customHeight="1">
      <c r="A105" s="195"/>
      <c r="B105" s="186"/>
      <c r="C105" s="186"/>
      <c r="D105" s="186"/>
      <c r="E105" s="88" t="s">
        <v>265</v>
      </c>
      <c r="F105" s="254">
        <v>0</v>
      </c>
      <c r="G105" s="253">
        <v>0</v>
      </c>
      <c r="H105" s="170">
        <f t="shared" si="7"/>
        <v>0</v>
      </c>
      <c r="I105" s="348"/>
      <c r="J105" s="1"/>
    </row>
    <row r="106" spans="1:10" s="20" customFormat="1" ht="18.75" customHeight="1">
      <c r="A106" s="195"/>
      <c r="B106" s="186"/>
      <c r="C106" s="186"/>
      <c r="D106" s="199"/>
      <c r="E106" s="88" t="s">
        <v>266</v>
      </c>
      <c r="F106" s="254">
        <v>0</v>
      </c>
      <c r="G106" s="253">
        <v>0</v>
      </c>
      <c r="H106" s="170">
        <f t="shared" si="7"/>
        <v>0</v>
      </c>
      <c r="I106" s="348"/>
      <c r="J106" s="1"/>
    </row>
    <row r="107" spans="1:10" s="20" customFormat="1" ht="18.75" customHeight="1">
      <c r="A107" s="195"/>
      <c r="B107" s="186"/>
      <c r="C107" s="186"/>
      <c r="D107" s="186"/>
      <c r="E107" s="88" t="s">
        <v>267</v>
      </c>
      <c r="F107" s="254">
        <v>0</v>
      </c>
      <c r="G107" s="253">
        <v>0</v>
      </c>
      <c r="H107" s="170">
        <f t="shared" si="7"/>
        <v>0</v>
      </c>
      <c r="I107" s="348"/>
      <c r="J107" s="1"/>
    </row>
    <row r="108" spans="1:10" s="20" customFormat="1" ht="18.75" customHeight="1">
      <c r="A108" s="195"/>
      <c r="B108" s="186"/>
      <c r="C108" s="186"/>
      <c r="D108" s="186"/>
      <c r="E108" s="88" t="s">
        <v>17</v>
      </c>
      <c r="F108" s="254">
        <v>0</v>
      </c>
      <c r="G108" s="253">
        <v>0</v>
      </c>
      <c r="H108" s="170">
        <f t="shared" si="7"/>
        <v>0</v>
      </c>
      <c r="I108" s="348"/>
      <c r="J108" s="1"/>
    </row>
    <row r="109" spans="1:10" s="20" customFormat="1" ht="18.75" customHeight="1">
      <c r="A109" s="195"/>
      <c r="B109" s="186"/>
      <c r="C109" s="186"/>
      <c r="D109" s="381" t="s">
        <v>163</v>
      </c>
      <c r="E109" s="382"/>
      <c r="F109" s="185">
        <f>F110+F111</f>
        <v>1321292464</v>
      </c>
      <c r="G109" s="190">
        <f>G110+G111</f>
        <v>0</v>
      </c>
      <c r="H109" s="170">
        <f t="shared" si="7"/>
        <v>1321292464</v>
      </c>
      <c r="I109" s="348"/>
      <c r="J109" s="1"/>
    </row>
    <row r="110" spans="1:10" s="20" customFormat="1" ht="18.75" customHeight="1">
      <c r="A110" s="195"/>
      <c r="B110" s="186"/>
      <c r="C110" s="186"/>
      <c r="D110" s="186"/>
      <c r="E110" s="88" t="s">
        <v>164</v>
      </c>
      <c r="F110" s="256">
        <v>0</v>
      </c>
      <c r="G110" s="255">
        <v>0</v>
      </c>
      <c r="H110" s="170">
        <f t="shared" si="7"/>
        <v>0</v>
      </c>
      <c r="I110" s="348"/>
      <c r="J110" s="1"/>
    </row>
    <row r="111" spans="1:10" s="20" customFormat="1" ht="18.75" customHeight="1">
      <c r="A111" s="195"/>
      <c r="B111" s="186"/>
      <c r="C111" s="186"/>
      <c r="D111" s="186"/>
      <c r="E111" s="88" t="s">
        <v>19</v>
      </c>
      <c r="F111" s="256">
        <v>1321292464</v>
      </c>
      <c r="G111" s="255">
        <v>0</v>
      </c>
      <c r="H111" s="170">
        <f t="shared" si="7"/>
        <v>1321292464</v>
      </c>
      <c r="I111" s="348"/>
      <c r="J111" s="1"/>
    </row>
    <row r="112" spans="1:10" s="20" customFormat="1" ht="18.75" customHeight="1">
      <c r="A112" s="195"/>
      <c r="B112" s="186"/>
      <c r="C112" s="186"/>
      <c r="D112" s="381" t="s">
        <v>18</v>
      </c>
      <c r="E112" s="382"/>
      <c r="F112" s="185">
        <f>F113</f>
        <v>0</v>
      </c>
      <c r="G112" s="190">
        <f>G113</f>
        <v>0</v>
      </c>
      <c r="H112" s="170">
        <f t="shared" si="7"/>
        <v>0</v>
      </c>
      <c r="I112" s="348"/>
      <c r="J112" s="1"/>
    </row>
    <row r="113" spans="1:10" s="20" customFormat="1" ht="18.75" customHeight="1">
      <c r="A113" s="195"/>
      <c r="B113" s="186"/>
      <c r="C113" s="186"/>
      <c r="D113" s="186"/>
      <c r="E113" s="88" t="s">
        <v>18</v>
      </c>
      <c r="F113" s="185">
        <v>0</v>
      </c>
      <c r="G113" s="190">
        <v>0</v>
      </c>
      <c r="H113" s="170">
        <f t="shared" si="7"/>
        <v>0</v>
      </c>
      <c r="I113" s="348"/>
      <c r="J113" s="1"/>
    </row>
    <row r="114" spans="1:10" s="20" customFormat="1" ht="18.75" customHeight="1">
      <c r="A114" s="195"/>
      <c r="B114" s="186"/>
      <c r="C114" s="186"/>
      <c r="D114" s="381" t="s">
        <v>268</v>
      </c>
      <c r="E114" s="382"/>
      <c r="F114" s="185">
        <f>F115</f>
        <v>1371721138</v>
      </c>
      <c r="G114" s="190">
        <f>G115</f>
        <v>0</v>
      </c>
      <c r="H114" s="170">
        <f t="shared" si="7"/>
        <v>1371721138</v>
      </c>
      <c r="I114" s="348"/>
      <c r="J114" s="1"/>
    </row>
    <row r="115" spans="1:10" s="20" customFormat="1" ht="18.75" customHeight="1">
      <c r="A115" s="195"/>
      <c r="B115" s="186"/>
      <c r="C115" s="186"/>
      <c r="D115" s="186"/>
      <c r="E115" s="88" t="s">
        <v>268</v>
      </c>
      <c r="F115" s="258">
        <v>1371721138</v>
      </c>
      <c r="G115" s="257">
        <v>0</v>
      </c>
      <c r="H115" s="170">
        <f t="shared" si="7"/>
        <v>1371721138</v>
      </c>
      <c r="I115" s="348"/>
      <c r="J115" s="1"/>
    </row>
    <row r="116" spans="1:10" ht="18.75" customHeight="1">
      <c r="A116" s="164"/>
      <c r="B116" s="150"/>
      <c r="C116" s="376" t="s">
        <v>311</v>
      </c>
      <c r="D116" s="377"/>
      <c r="E116" s="378"/>
      <c r="F116" s="171">
        <f>F117+F125+F131</f>
        <v>65961408684</v>
      </c>
      <c r="G116" s="189">
        <f>G117+G125+G131</f>
        <v>0</v>
      </c>
      <c r="H116" s="182">
        <f>F116-G116</f>
        <v>65961408684</v>
      </c>
      <c r="I116" s="348"/>
    </row>
    <row r="117" spans="1:10" s="20" customFormat="1" ht="18.75" customHeight="1">
      <c r="A117" s="195"/>
      <c r="B117" s="186"/>
      <c r="C117" s="160"/>
      <c r="D117" s="381" t="s">
        <v>21</v>
      </c>
      <c r="E117" s="382"/>
      <c r="F117" s="185">
        <f>SUM(F118:F124)</f>
        <v>58291563659</v>
      </c>
      <c r="G117" s="190">
        <f>SUM(G118:G124)</f>
        <v>0</v>
      </c>
      <c r="H117" s="170">
        <f>F117-G117</f>
        <v>58291563659</v>
      </c>
      <c r="I117" s="348"/>
      <c r="J117" s="1"/>
    </row>
    <row r="118" spans="1:10" s="20" customFormat="1" ht="18.75" customHeight="1">
      <c r="A118" s="195"/>
      <c r="B118" s="186"/>
      <c r="C118" s="160"/>
      <c r="D118" s="186"/>
      <c r="E118" s="88" t="s">
        <v>9</v>
      </c>
      <c r="F118" s="260">
        <v>18100101612</v>
      </c>
      <c r="G118" s="259">
        <v>0</v>
      </c>
      <c r="H118" s="170">
        <f t="shared" ref="H118:H132" si="8">F118-G118</f>
        <v>18100101612</v>
      </c>
      <c r="I118" s="348"/>
      <c r="J118" s="1"/>
    </row>
    <row r="119" spans="1:10" s="20" customFormat="1" ht="18.75" customHeight="1">
      <c r="A119" s="195"/>
      <c r="B119" s="186"/>
      <c r="C119" s="160"/>
      <c r="D119" s="186"/>
      <c r="E119" s="88" t="s">
        <v>157</v>
      </c>
      <c r="F119" s="260">
        <v>7540308976</v>
      </c>
      <c r="G119" s="259">
        <v>0</v>
      </c>
      <c r="H119" s="170">
        <f t="shared" si="8"/>
        <v>7540308976</v>
      </c>
      <c r="I119" s="348"/>
      <c r="J119" s="1"/>
    </row>
    <row r="120" spans="1:10" s="20" customFormat="1" ht="18.75" customHeight="1">
      <c r="A120" s="195"/>
      <c r="B120" s="186"/>
      <c r="C120" s="160"/>
      <c r="D120" s="199"/>
      <c r="E120" s="88" t="s">
        <v>158</v>
      </c>
      <c r="F120" s="260">
        <v>8886958038</v>
      </c>
      <c r="G120" s="259">
        <v>0</v>
      </c>
      <c r="H120" s="170">
        <f t="shared" si="8"/>
        <v>8886958038</v>
      </c>
      <c r="I120" s="348"/>
      <c r="J120" s="1"/>
    </row>
    <row r="121" spans="1:10" s="20" customFormat="1" ht="18.75" customHeight="1">
      <c r="A121" s="195"/>
      <c r="B121" s="186"/>
      <c r="C121" s="160"/>
      <c r="D121" s="160"/>
      <c r="E121" s="88" t="s">
        <v>159</v>
      </c>
      <c r="F121" s="260">
        <v>5794496651</v>
      </c>
      <c r="G121" s="259">
        <v>0</v>
      </c>
      <c r="H121" s="170">
        <f t="shared" si="8"/>
        <v>5794496651</v>
      </c>
      <c r="I121" s="348"/>
      <c r="J121" s="1"/>
    </row>
    <row r="122" spans="1:10" s="20" customFormat="1" ht="18.75" customHeight="1">
      <c r="A122" s="195"/>
      <c r="B122" s="186"/>
      <c r="C122" s="160"/>
      <c r="D122" s="160"/>
      <c r="E122" s="88" t="s">
        <v>160</v>
      </c>
      <c r="F122" s="260">
        <v>5902327449</v>
      </c>
      <c r="G122" s="259">
        <v>0</v>
      </c>
      <c r="H122" s="170">
        <f t="shared" si="8"/>
        <v>5902327449</v>
      </c>
      <c r="I122" s="348"/>
      <c r="J122" s="1"/>
    </row>
    <row r="123" spans="1:10" s="20" customFormat="1" ht="18.75" customHeight="1">
      <c r="A123" s="195"/>
      <c r="B123" s="186"/>
      <c r="C123" s="160"/>
      <c r="D123" s="160"/>
      <c r="E123" s="88" t="s">
        <v>161</v>
      </c>
      <c r="F123" s="260">
        <v>1310126309</v>
      </c>
      <c r="G123" s="259">
        <v>0</v>
      </c>
      <c r="H123" s="170">
        <f t="shared" si="8"/>
        <v>1310126309</v>
      </c>
      <c r="I123" s="348"/>
      <c r="J123" s="1"/>
    </row>
    <row r="124" spans="1:10" s="20" customFormat="1" ht="18.75" customHeight="1">
      <c r="A124" s="195"/>
      <c r="B124" s="186"/>
      <c r="C124" s="160"/>
      <c r="D124" s="160"/>
      <c r="E124" s="88" t="s">
        <v>263</v>
      </c>
      <c r="F124" s="260">
        <v>10757244624</v>
      </c>
      <c r="G124" s="259">
        <v>0</v>
      </c>
      <c r="H124" s="170">
        <f t="shared" si="8"/>
        <v>10757244624</v>
      </c>
      <c r="I124" s="348"/>
      <c r="J124" s="1"/>
    </row>
    <row r="125" spans="1:10" s="20" customFormat="1" ht="18.75" customHeight="1">
      <c r="A125" s="195"/>
      <c r="B125" s="186"/>
      <c r="C125" s="160"/>
      <c r="D125" s="381" t="s">
        <v>264</v>
      </c>
      <c r="E125" s="382"/>
      <c r="F125" s="185">
        <f>SUM(F126:F130)</f>
        <v>5158248613</v>
      </c>
      <c r="G125" s="190">
        <f>SUM(G126:G130)</f>
        <v>0</v>
      </c>
      <c r="H125" s="170">
        <f t="shared" si="8"/>
        <v>5158248613</v>
      </c>
      <c r="I125" s="348"/>
      <c r="J125" s="1"/>
    </row>
    <row r="126" spans="1:10" s="20" customFormat="1" ht="18.75" customHeight="1">
      <c r="A126" s="195"/>
      <c r="B126" s="186"/>
      <c r="C126" s="160"/>
      <c r="D126" s="186"/>
      <c r="E126" s="88" t="s">
        <v>9</v>
      </c>
      <c r="F126" s="262">
        <v>1345189950</v>
      </c>
      <c r="G126" s="261">
        <v>0</v>
      </c>
      <c r="H126" s="170">
        <f t="shared" si="8"/>
        <v>1345189950</v>
      </c>
      <c r="I126" s="348"/>
      <c r="J126" s="1"/>
    </row>
    <row r="127" spans="1:10" s="20" customFormat="1" ht="18.75" customHeight="1">
      <c r="A127" s="195"/>
      <c r="B127" s="186"/>
      <c r="C127" s="160"/>
      <c r="D127" s="186"/>
      <c r="E127" s="88" t="s">
        <v>265</v>
      </c>
      <c r="F127" s="262">
        <v>1721736985</v>
      </c>
      <c r="G127" s="261">
        <v>0</v>
      </c>
      <c r="H127" s="170">
        <f t="shared" si="8"/>
        <v>1721736985</v>
      </c>
      <c r="I127" s="348"/>
      <c r="J127" s="1"/>
    </row>
    <row r="128" spans="1:10" s="20" customFormat="1" ht="18.75" customHeight="1">
      <c r="A128" s="195"/>
      <c r="B128" s="186"/>
      <c r="C128" s="160"/>
      <c r="D128" s="199"/>
      <c r="E128" s="88" t="s">
        <v>266</v>
      </c>
      <c r="F128" s="262">
        <v>28422500</v>
      </c>
      <c r="G128" s="261">
        <v>0</v>
      </c>
      <c r="H128" s="170">
        <f t="shared" si="8"/>
        <v>28422500</v>
      </c>
      <c r="I128" s="348"/>
      <c r="J128" s="1"/>
    </row>
    <row r="129" spans="1:10" s="20" customFormat="1" ht="18.75" customHeight="1">
      <c r="A129" s="195"/>
      <c r="B129" s="186"/>
      <c r="C129" s="186"/>
      <c r="D129" s="160"/>
      <c r="E129" s="88" t="s">
        <v>267</v>
      </c>
      <c r="F129" s="262">
        <v>0</v>
      </c>
      <c r="G129" s="261">
        <v>0</v>
      </c>
      <c r="H129" s="170">
        <f t="shared" si="8"/>
        <v>0</v>
      </c>
      <c r="I129" s="348"/>
      <c r="J129" s="1"/>
    </row>
    <row r="130" spans="1:10" s="20" customFormat="1" ht="18.75" customHeight="1">
      <c r="A130" s="195"/>
      <c r="B130" s="186"/>
      <c r="C130" s="186"/>
      <c r="D130" s="160"/>
      <c r="E130" s="88" t="s">
        <v>17</v>
      </c>
      <c r="F130" s="262">
        <v>2062899178</v>
      </c>
      <c r="G130" s="261">
        <v>0</v>
      </c>
      <c r="H130" s="170">
        <f t="shared" si="8"/>
        <v>2062899178</v>
      </c>
      <c r="I130" s="348"/>
      <c r="J130" s="1"/>
    </row>
    <row r="131" spans="1:10" s="20" customFormat="1" ht="18.75" customHeight="1">
      <c r="A131" s="195"/>
      <c r="B131" s="186"/>
      <c r="C131" s="186"/>
      <c r="D131" s="381" t="s">
        <v>165</v>
      </c>
      <c r="E131" s="382"/>
      <c r="F131" s="185">
        <f>F132</f>
        <v>2511596412</v>
      </c>
      <c r="G131" s="190">
        <f>G132</f>
        <v>0</v>
      </c>
      <c r="H131" s="170">
        <f t="shared" si="8"/>
        <v>2511596412</v>
      </c>
      <c r="I131" s="348"/>
      <c r="J131" s="1"/>
    </row>
    <row r="132" spans="1:10" s="20" customFormat="1" ht="18.75" customHeight="1">
      <c r="A132" s="195"/>
      <c r="B132" s="186"/>
      <c r="C132" s="186"/>
      <c r="D132" s="160"/>
      <c r="E132" s="88" t="s">
        <v>165</v>
      </c>
      <c r="F132" s="264">
        <v>2511596412</v>
      </c>
      <c r="G132" s="263">
        <v>0</v>
      </c>
      <c r="H132" s="170">
        <f t="shared" si="8"/>
        <v>2511596412</v>
      </c>
      <c r="I132" s="348"/>
      <c r="J132" s="1"/>
    </row>
    <row r="133" spans="1:10" ht="18.75" customHeight="1">
      <c r="A133" s="164"/>
      <c r="B133" s="150"/>
      <c r="C133" s="376" t="s">
        <v>313</v>
      </c>
      <c r="D133" s="377"/>
      <c r="E133" s="378"/>
      <c r="F133" s="171">
        <f>F134+F137+F146+F149</f>
        <v>5681107426</v>
      </c>
      <c r="G133" s="189">
        <f>G134+G137+G146+G149</f>
        <v>0</v>
      </c>
      <c r="H133" s="182">
        <f>F133-G133</f>
        <v>5681107426</v>
      </c>
      <c r="I133" s="348"/>
    </row>
    <row r="134" spans="1:10" s="20" customFormat="1" ht="18.75" customHeight="1">
      <c r="A134" s="195"/>
      <c r="B134" s="186"/>
      <c r="C134" s="160"/>
      <c r="D134" s="381" t="s">
        <v>167</v>
      </c>
      <c r="E134" s="382"/>
      <c r="F134" s="185">
        <f>SUM(F135:F136)</f>
        <v>2478319402</v>
      </c>
      <c r="G134" s="190">
        <f>SUM(G135:G136)</f>
        <v>0</v>
      </c>
      <c r="H134" s="170">
        <f>F134-G134</f>
        <v>2478319402</v>
      </c>
      <c r="I134" s="348"/>
      <c r="J134" s="1"/>
    </row>
    <row r="135" spans="1:10" s="20" customFormat="1" ht="18.75" customHeight="1">
      <c r="A135" s="195"/>
      <c r="B135" s="186"/>
      <c r="C135" s="160"/>
      <c r="D135" s="186"/>
      <c r="E135" s="88" t="s">
        <v>9</v>
      </c>
      <c r="F135" s="266">
        <v>1355908502</v>
      </c>
      <c r="G135" s="265">
        <v>0</v>
      </c>
      <c r="H135" s="170">
        <f t="shared" ref="H135:H150" si="9">F135-G135</f>
        <v>1355908502</v>
      </c>
      <c r="I135" s="348"/>
      <c r="J135" s="1"/>
    </row>
    <row r="136" spans="1:10" s="20" customFormat="1" ht="18.75" customHeight="1">
      <c r="A136" s="195"/>
      <c r="B136" s="186"/>
      <c r="C136" s="186"/>
      <c r="D136" s="160"/>
      <c r="E136" s="88" t="s">
        <v>168</v>
      </c>
      <c r="F136" s="266">
        <v>1122410900</v>
      </c>
      <c r="G136" s="265">
        <v>0</v>
      </c>
      <c r="H136" s="170">
        <f t="shared" si="9"/>
        <v>1122410900</v>
      </c>
      <c r="I136" s="348"/>
      <c r="J136" s="1"/>
    </row>
    <row r="137" spans="1:10" s="20" customFormat="1" ht="18.75" customHeight="1">
      <c r="A137" s="195"/>
      <c r="B137" s="186"/>
      <c r="C137" s="186"/>
      <c r="D137" s="381" t="s">
        <v>169</v>
      </c>
      <c r="E137" s="382"/>
      <c r="F137" s="185">
        <f>SUM(F138:F145)</f>
        <v>2306914707</v>
      </c>
      <c r="G137" s="190">
        <f>SUM(G138:G145)</f>
        <v>0</v>
      </c>
      <c r="H137" s="170">
        <f t="shared" si="9"/>
        <v>2306914707</v>
      </c>
      <c r="I137" s="348"/>
      <c r="J137" s="1"/>
    </row>
    <row r="138" spans="1:10" s="20" customFormat="1" ht="18.75" customHeight="1">
      <c r="A138" s="195"/>
      <c r="B138" s="186"/>
      <c r="C138" s="186"/>
      <c r="D138" s="160"/>
      <c r="E138" s="88" t="s">
        <v>170</v>
      </c>
      <c r="F138" s="268">
        <v>211516651</v>
      </c>
      <c r="G138" s="267">
        <v>0</v>
      </c>
      <c r="H138" s="170">
        <f t="shared" si="9"/>
        <v>211516651</v>
      </c>
      <c r="I138" s="348"/>
      <c r="J138" s="1"/>
    </row>
    <row r="139" spans="1:10" s="20" customFormat="1" ht="18.75" customHeight="1">
      <c r="A139" s="195"/>
      <c r="B139" s="186"/>
      <c r="C139" s="186"/>
      <c r="D139" s="160"/>
      <c r="E139" s="88" t="s">
        <v>171</v>
      </c>
      <c r="F139" s="268">
        <v>205555817</v>
      </c>
      <c r="G139" s="267">
        <v>0</v>
      </c>
      <c r="H139" s="170">
        <f t="shared" si="9"/>
        <v>205555817</v>
      </c>
      <c r="I139" s="348"/>
      <c r="J139" s="1"/>
    </row>
    <row r="140" spans="1:10" s="20" customFormat="1" ht="18.75" customHeight="1">
      <c r="A140" s="195"/>
      <c r="B140" s="186"/>
      <c r="C140" s="186"/>
      <c r="D140" s="160"/>
      <c r="E140" s="88" t="s">
        <v>172</v>
      </c>
      <c r="F140" s="268">
        <v>1645863</v>
      </c>
      <c r="G140" s="267">
        <v>0</v>
      </c>
      <c r="H140" s="170">
        <f t="shared" si="9"/>
        <v>1645863</v>
      </c>
      <c r="I140" s="348"/>
      <c r="J140" s="1"/>
    </row>
    <row r="141" spans="1:10" s="20" customFormat="1" ht="18.75" customHeight="1">
      <c r="A141" s="195"/>
      <c r="B141" s="186"/>
      <c r="C141" s="186"/>
      <c r="D141" s="160"/>
      <c r="E141" s="88" t="s">
        <v>173</v>
      </c>
      <c r="F141" s="268">
        <v>0</v>
      </c>
      <c r="G141" s="267">
        <v>0</v>
      </c>
      <c r="H141" s="170">
        <f t="shared" si="9"/>
        <v>0</v>
      </c>
      <c r="I141" s="348"/>
      <c r="J141" s="1"/>
    </row>
    <row r="142" spans="1:10" s="20" customFormat="1" ht="18.75" customHeight="1">
      <c r="A142" s="195"/>
      <c r="B142" s="186"/>
      <c r="C142" s="186"/>
      <c r="D142" s="160"/>
      <c r="E142" s="88" t="s">
        <v>174</v>
      </c>
      <c r="F142" s="268">
        <v>30645319</v>
      </c>
      <c r="G142" s="267">
        <v>0</v>
      </c>
      <c r="H142" s="170">
        <f t="shared" si="9"/>
        <v>30645319</v>
      </c>
      <c r="I142" s="348"/>
      <c r="J142" s="1"/>
    </row>
    <row r="143" spans="1:10" s="20" customFormat="1" ht="18.75" customHeight="1">
      <c r="A143" s="195"/>
      <c r="B143" s="186"/>
      <c r="C143" s="186"/>
      <c r="D143" s="160"/>
      <c r="E143" s="88" t="s">
        <v>269</v>
      </c>
      <c r="F143" s="268">
        <v>0</v>
      </c>
      <c r="G143" s="267">
        <v>0</v>
      </c>
      <c r="H143" s="170">
        <f t="shared" si="9"/>
        <v>0</v>
      </c>
      <c r="I143" s="348"/>
      <c r="J143" s="1"/>
    </row>
    <row r="144" spans="1:10" s="20" customFormat="1" ht="18.75" customHeight="1">
      <c r="A144" s="195"/>
      <c r="B144" s="186"/>
      <c r="C144" s="186"/>
      <c r="D144" s="160"/>
      <c r="E144" s="88" t="s">
        <v>270</v>
      </c>
      <c r="F144" s="268">
        <v>1857551057</v>
      </c>
      <c r="G144" s="267">
        <v>0</v>
      </c>
      <c r="H144" s="170">
        <f t="shared" si="9"/>
        <v>1857551057</v>
      </c>
      <c r="I144" s="348"/>
      <c r="J144" s="1"/>
    </row>
    <row r="145" spans="1:10" s="20" customFormat="1" ht="18.75" customHeight="1">
      <c r="A145" s="195"/>
      <c r="B145" s="186"/>
      <c r="C145" s="186"/>
      <c r="D145" s="160"/>
      <c r="E145" s="200" t="s">
        <v>271</v>
      </c>
      <c r="F145" s="268">
        <v>0</v>
      </c>
      <c r="G145" s="267">
        <v>0</v>
      </c>
      <c r="H145" s="170">
        <f t="shared" si="9"/>
        <v>0</v>
      </c>
      <c r="I145" s="348"/>
      <c r="J145" s="1"/>
    </row>
    <row r="146" spans="1:10" s="20" customFormat="1" ht="18.75" customHeight="1">
      <c r="A146" s="195"/>
      <c r="B146" s="186"/>
      <c r="C146" s="186"/>
      <c r="D146" s="381" t="s">
        <v>272</v>
      </c>
      <c r="E146" s="382"/>
      <c r="F146" s="185">
        <f>SUM(F147:F148)</f>
        <v>648683844</v>
      </c>
      <c r="G146" s="190">
        <f>SUM(G147:G148)</f>
        <v>0</v>
      </c>
      <c r="H146" s="170">
        <f t="shared" si="9"/>
        <v>648683844</v>
      </c>
      <c r="I146" s="348"/>
      <c r="J146" s="1"/>
    </row>
    <row r="147" spans="1:10" s="20" customFormat="1" ht="18.75" customHeight="1">
      <c r="A147" s="195"/>
      <c r="B147" s="186"/>
      <c r="C147" s="186"/>
      <c r="D147" s="186"/>
      <c r="E147" s="201" t="s">
        <v>179</v>
      </c>
      <c r="F147" s="270">
        <v>44181714</v>
      </c>
      <c r="G147" s="269">
        <v>0</v>
      </c>
      <c r="H147" s="170">
        <f t="shared" si="9"/>
        <v>44181714</v>
      </c>
      <c r="I147" s="348"/>
      <c r="J147" s="1"/>
    </row>
    <row r="148" spans="1:10" s="20" customFormat="1" ht="18.75" customHeight="1">
      <c r="A148" s="195"/>
      <c r="B148" s="186"/>
      <c r="C148" s="186"/>
      <c r="D148" s="186"/>
      <c r="E148" s="194" t="s">
        <v>180</v>
      </c>
      <c r="F148" s="270">
        <v>604502130</v>
      </c>
      <c r="G148" s="269">
        <v>0</v>
      </c>
      <c r="H148" s="170">
        <f t="shared" si="9"/>
        <v>604502130</v>
      </c>
      <c r="I148" s="348"/>
      <c r="J148" s="1"/>
    </row>
    <row r="149" spans="1:10" s="20" customFormat="1" ht="18.75" customHeight="1">
      <c r="A149" s="195"/>
      <c r="B149" s="186"/>
      <c r="C149" s="186"/>
      <c r="D149" s="381" t="s">
        <v>273</v>
      </c>
      <c r="E149" s="382"/>
      <c r="F149" s="185">
        <f>F150</f>
        <v>247189473</v>
      </c>
      <c r="G149" s="190">
        <f>G150</f>
        <v>0</v>
      </c>
      <c r="H149" s="170">
        <f t="shared" si="9"/>
        <v>247189473</v>
      </c>
      <c r="I149" s="348"/>
      <c r="J149" s="1"/>
    </row>
    <row r="150" spans="1:10" s="20" customFormat="1" ht="18.75" customHeight="1">
      <c r="A150" s="195"/>
      <c r="B150" s="186"/>
      <c r="C150" s="186"/>
      <c r="D150" s="186"/>
      <c r="E150" s="88" t="s">
        <v>273</v>
      </c>
      <c r="F150" s="272">
        <v>247189473</v>
      </c>
      <c r="G150" s="271">
        <v>0</v>
      </c>
      <c r="H150" s="170">
        <f t="shared" si="9"/>
        <v>247189473</v>
      </c>
      <c r="I150" s="348"/>
      <c r="J150" s="1"/>
    </row>
    <row r="151" spans="1:10" ht="18.75" customHeight="1">
      <c r="A151" s="164"/>
      <c r="B151" s="150"/>
      <c r="C151" s="376" t="s">
        <v>312</v>
      </c>
      <c r="D151" s="377"/>
      <c r="E151" s="378"/>
      <c r="F151" s="171">
        <f>F152</f>
        <v>1682784603</v>
      </c>
      <c r="G151" s="189">
        <f>G152</f>
        <v>0</v>
      </c>
      <c r="H151" s="182">
        <f>F151-G151</f>
        <v>1682784603</v>
      </c>
      <c r="I151" s="348"/>
    </row>
    <row r="152" spans="1:10" s="20" customFormat="1" ht="18.75" customHeight="1">
      <c r="A152" s="195"/>
      <c r="B152" s="186"/>
      <c r="C152" s="160"/>
      <c r="D152" s="381" t="s">
        <v>274</v>
      </c>
      <c r="E152" s="382"/>
      <c r="F152" s="185">
        <f>F153+F154</f>
        <v>1682784603</v>
      </c>
      <c r="G152" s="190">
        <f>G153+G154</f>
        <v>0</v>
      </c>
      <c r="H152" s="170">
        <f>F152-G152</f>
        <v>1682784603</v>
      </c>
      <c r="I152" s="348"/>
      <c r="J152" s="1"/>
    </row>
    <row r="153" spans="1:10" s="20" customFormat="1" ht="18.75" customHeight="1">
      <c r="A153" s="195"/>
      <c r="B153" s="186"/>
      <c r="C153" s="160"/>
      <c r="D153" s="186"/>
      <c r="E153" s="88" t="s">
        <v>9</v>
      </c>
      <c r="F153" s="273">
        <v>749216552</v>
      </c>
      <c r="G153" s="273">
        <v>0</v>
      </c>
      <c r="H153" s="170">
        <f t="shared" ref="H153:H154" si="10">F153-G153</f>
        <v>749216552</v>
      </c>
      <c r="I153" s="348"/>
      <c r="J153" s="1"/>
    </row>
    <row r="154" spans="1:10" s="20" customFormat="1" ht="18.75" customHeight="1">
      <c r="A154" s="195"/>
      <c r="B154" s="186"/>
      <c r="C154" s="186"/>
      <c r="D154" s="186"/>
      <c r="E154" s="88" t="s">
        <v>186</v>
      </c>
      <c r="F154" s="274">
        <v>933568051</v>
      </c>
      <c r="G154" s="274">
        <v>0</v>
      </c>
      <c r="H154" s="170">
        <f t="shared" si="10"/>
        <v>933568051</v>
      </c>
      <c r="I154" s="348"/>
      <c r="J154" s="1"/>
    </row>
    <row r="155" spans="1:10" ht="18.75" customHeight="1">
      <c r="A155" s="164"/>
      <c r="B155" s="150"/>
      <c r="C155" s="376" t="s">
        <v>314</v>
      </c>
      <c r="D155" s="377"/>
      <c r="E155" s="378"/>
      <c r="F155" s="171">
        <f>SUM(F156:F157)</f>
        <v>2045802517</v>
      </c>
      <c r="G155" s="189">
        <f>SUM(G156:G157)</f>
        <v>0</v>
      </c>
      <c r="H155" s="182">
        <f t="shared" ref="H155:H162" si="11">F155-G155</f>
        <v>2045802517</v>
      </c>
      <c r="I155" s="348"/>
    </row>
    <row r="156" spans="1:10" s="20" customFormat="1" ht="18.75" customHeight="1">
      <c r="A156" s="195"/>
      <c r="B156" s="186"/>
      <c r="C156" s="160"/>
      <c r="D156" s="381" t="s">
        <v>113</v>
      </c>
      <c r="E156" s="382"/>
      <c r="F156" s="276">
        <v>42779410</v>
      </c>
      <c r="G156" s="276">
        <v>0</v>
      </c>
      <c r="H156" s="170">
        <f t="shared" si="11"/>
        <v>42779410</v>
      </c>
      <c r="I156" s="348"/>
      <c r="J156" s="1"/>
    </row>
    <row r="157" spans="1:10" s="20" customFormat="1" ht="18.75" customHeight="1">
      <c r="A157" s="195"/>
      <c r="B157" s="186"/>
      <c r="C157" s="160"/>
      <c r="D157" s="381" t="s">
        <v>115</v>
      </c>
      <c r="E157" s="382"/>
      <c r="F157" s="278">
        <v>2003023107</v>
      </c>
      <c r="G157" s="277">
        <v>0</v>
      </c>
      <c r="H157" s="170">
        <f t="shared" si="11"/>
        <v>2003023107</v>
      </c>
      <c r="I157" s="348"/>
      <c r="J157" s="1"/>
    </row>
    <row r="158" spans="1:10" ht="18.75" customHeight="1">
      <c r="A158" s="164"/>
      <c r="B158" s="150"/>
      <c r="C158" s="376" t="s">
        <v>315</v>
      </c>
      <c r="D158" s="377"/>
      <c r="E158" s="378"/>
      <c r="F158" s="171">
        <f>F159</f>
        <v>2383332330</v>
      </c>
      <c r="G158" s="189">
        <f>G159</f>
        <v>0</v>
      </c>
      <c r="H158" s="182">
        <f t="shared" si="11"/>
        <v>2383332330</v>
      </c>
      <c r="I158" s="348"/>
    </row>
    <row r="159" spans="1:10" s="20" customFormat="1" ht="18.75" customHeight="1">
      <c r="A159" s="195"/>
      <c r="B159" s="186"/>
      <c r="C159" s="160"/>
      <c r="D159" s="381" t="s">
        <v>275</v>
      </c>
      <c r="E159" s="382"/>
      <c r="F159" s="275">
        <v>2383332330</v>
      </c>
      <c r="G159" s="275">
        <v>0</v>
      </c>
      <c r="H159" s="170">
        <f t="shared" si="11"/>
        <v>2383332330</v>
      </c>
      <c r="I159" s="348"/>
      <c r="J159" s="1"/>
    </row>
    <row r="160" spans="1:10" ht="18.75" customHeight="1">
      <c r="A160" s="164"/>
      <c r="B160" s="386" t="s">
        <v>276</v>
      </c>
      <c r="C160" s="387"/>
      <c r="D160" s="388"/>
      <c r="E160" s="389"/>
      <c r="F160" s="172">
        <f>F161+F166+F174+F178</f>
        <v>767294921</v>
      </c>
      <c r="G160" s="188">
        <f>G161+G166+G174+G178</f>
        <v>0</v>
      </c>
      <c r="H160" s="178">
        <f t="shared" si="11"/>
        <v>767294921</v>
      </c>
      <c r="I160" s="348"/>
    </row>
    <row r="161" spans="1:10" ht="18.75" customHeight="1">
      <c r="A161" s="164"/>
      <c r="B161" s="158"/>
      <c r="C161" s="376" t="s">
        <v>277</v>
      </c>
      <c r="D161" s="377"/>
      <c r="E161" s="378"/>
      <c r="F161" s="171">
        <f>SUM(F162:F165)</f>
        <v>151000000</v>
      </c>
      <c r="G161" s="189">
        <f>SUM(G162:G165)</f>
        <v>0</v>
      </c>
      <c r="H161" s="182">
        <f t="shared" si="11"/>
        <v>151000000</v>
      </c>
      <c r="I161" s="348"/>
    </row>
    <row r="162" spans="1:10" s="20" customFormat="1" ht="18.75" customHeight="1">
      <c r="A162" s="195"/>
      <c r="B162" s="186"/>
      <c r="C162" s="186"/>
      <c r="D162" s="381" t="s">
        <v>278</v>
      </c>
      <c r="E162" s="382"/>
      <c r="F162" s="185">
        <v>0</v>
      </c>
      <c r="G162" s="190">
        <v>0</v>
      </c>
      <c r="H162" s="170">
        <f t="shared" si="11"/>
        <v>0</v>
      </c>
      <c r="I162" s="348"/>
      <c r="J162" s="1"/>
    </row>
    <row r="163" spans="1:10" s="20" customFormat="1" ht="18.75" customHeight="1">
      <c r="A163" s="195"/>
      <c r="B163" s="186"/>
      <c r="C163" s="186"/>
      <c r="D163" s="381" t="s">
        <v>279</v>
      </c>
      <c r="E163" s="382"/>
      <c r="F163" s="185">
        <v>0</v>
      </c>
      <c r="G163" s="190">
        <v>0</v>
      </c>
      <c r="H163" s="170">
        <f t="shared" ref="H163:H165" si="12">F163-G163</f>
        <v>0</v>
      </c>
      <c r="I163" s="348"/>
      <c r="J163" s="1"/>
    </row>
    <row r="164" spans="1:10" s="20" customFormat="1" ht="18.75" customHeight="1">
      <c r="A164" s="195"/>
      <c r="B164" s="186"/>
      <c r="C164" s="186"/>
      <c r="D164" s="381" t="s">
        <v>280</v>
      </c>
      <c r="E164" s="382"/>
      <c r="F164" s="185">
        <v>151000000</v>
      </c>
      <c r="G164" s="190">
        <v>0</v>
      </c>
      <c r="H164" s="170">
        <f t="shared" si="12"/>
        <v>151000000</v>
      </c>
      <c r="I164" s="348"/>
      <c r="J164" s="1"/>
    </row>
    <row r="165" spans="1:10" s="20" customFormat="1" ht="18.75" customHeight="1">
      <c r="A165" s="195"/>
      <c r="B165" s="186"/>
      <c r="C165" s="186"/>
      <c r="D165" s="381" t="s">
        <v>281</v>
      </c>
      <c r="E165" s="382"/>
      <c r="F165" s="185">
        <v>0</v>
      </c>
      <c r="G165" s="190">
        <v>0</v>
      </c>
      <c r="H165" s="170">
        <f t="shared" si="12"/>
        <v>0</v>
      </c>
      <c r="I165" s="348"/>
      <c r="J165" s="1"/>
    </row>
    <row r="166" spans="1:10" ht="18.75" customHeight="1">
      <c r="A166" s="164"/>
      <c r="B166" s="150"/>
      <c r="C166" s="376" t="s">
        <v>282</v>
      </c>
      <c r="D166" s="377"/>
      <c r="E166" s="378"/>
      <c r="F166" s="171">
        <f>SUM(F167:F173)</f>
        <v>92934921</v>
      </c>
      <c r="G166" s="189">
        <f>SUM(G167:G173)</f>
        <v>0</v>
      </c>
      <c r="H166" s="182">
        <f>F166-G166</f>
        <v>92934921</v>
      </c>
      <c r="I166" s="348"/>
    </row>
    <row r="167" spans="1:10" s="20" customFormat="1" ht="18.75" customHeight="1">
      <c r="A167" s="195"/>
      <c r="B167" s="186"/>
      <c r="C167" s="186"/>
      <c r="D167" s="381" t="s">
        <v>283</v>
      </c>
      <c r="E167" s="382"/>
      <c r="F167" s="185">
        <v>0</v>
      </c>
      <c r="G167" s="190">
        <v>0</v>
      </c>
      <c r="H167" s="170">
        <f>F167-G167</f>
        <v>0</v>
      </c>
      <c r="I167" s="348"/>
      <c r="J167" s="1"/>
    </row>
    <row r="168" spans="1:10" s="20" customFormat="1" ht="18.75" customHeight="1">
      <c r="A168" s="195"/>
      <c r="B168" s="186"/>
      <c r="C168" s="186"/>
      <c r="D168" s="381" t="s">
        <v>284</v>
      </c>
      <c r="E168" s="382"/>
      <c r="F168" s="185">
        <v>0</v>
      </c>
      <c r="G168" s="190">
        <v>0</v>
      </c>
      <c r="H168" s="170">
        <f t="shared" ref="H168:H173" si="13">F168-G168</f>
        <v>0</v>
      </c>
      <c r="I168" s="348"/>
      <c r="J168" s="1"/>
    </row>
    <row r="169" spans="1:10" s="20" customFormat="1" ht="18.75" customHeight="1">
      <c r="A169" s="195"/>
      <c r="B169" s="186"/>
      <c r="C169" s="186"/>
      <c r="D169" s="381" t="s">
        <v>285</v>
      </c>
      <c r="E169" s="382"/>
      <c r="F169" s="185">
        <v>0</v>
      </c>
      <c r="G169" s="190">
        <v>0</v>
      </c>
      <c r="H169" s="170">
        <f t="shared" si="13"/>
        <v>0</v>
      </c>
      <c r="I169" s="348"/>
      <c r="J169" s="1"/>
    </row>
    <row r="170" spans="1:10" s="20" customFormat="1" ht="18.75" customHeight="1">
      <c r="A170" s="195"/>
      <c r="B170" s="186"/>
      <c r="C170" s="186"/>
      <c r="D170" s="381" t="s">
        <v>286</v>
      </c>
      <c r="E170" s="382"/>
      <c r="F170" s="185">
        <v>6251400</v>
      </c>
      <c r="G170" s="190">
        <v>0</v>
      </c>
      <c r="H170" s="170">
        <f t="shared" si="13"/>
        <v>6251400</v>
      </c>
      <c r="I170" s="348"/>
      <c r="J170" s="1"/>
    </row>
    <row r="171" spans="1:10" s="20" customFormat="1" ht="18.75" customHeight="1">
      <c r="A171" s="195"/>
      <c r="B171" s="186"/>
      <c r="C171" s="186"/>
      <c r="D171" s="381" t="s">
        <v>287</v>
      </c>
      <c r="E171" s="382"/>
      <c r="F171" s="185">
        <v>51983786</v>
      </c>
      <c r="G171" s="190">
        <v>0</v>
      </c>
      <c r="H171" s="170">
        <f t="shared" si="13"/>
        <v>51983786</v>
      </c>
      <c r="I171" s="348"/>
      <c r="J171" s="1"/>
    </row>
    <row r="172" spans="1:10" s="20" customFormat="1" ht="18.75" customHeight="1">
      <c r="A172" s="195"/>
      <c r="B172" s="186"/>
      <c r="C172" s="186"/>
      <c r="D172" s="381" t="s">
        <v>288</v>
      </c>
      <c r="E172" s="382"/>
      <c r="F172" s="185">
        <v>28035280</v>
      </c>
      <c r="G172" s="190">
        <v>0</v>
      </c>
      <c r="H172" s="170">
        <f t="shared" si="13"/>
        <v>28035280</v>
      </c>
      <c r="I172" s="348"/>
      <c r="J172" s="1"/>
    </row>
    <row r="173" spans="1:10" s="20" customFormat="1" ht="18.75" customHeight="1">
      <c r="A173" s="195"/>
      <c r="B173" s="186"/>
      <c r="C173" s="186"/>
      <c r="D173" s="381" t="s">
        <v>289</v>
      </c>
      <c r="E173" s="382"/>
      <c r="F173" s="185">
        <v>6664455</v>
      </c>
      <c r="G173" s="190">
        <v>0</v>
      </c>
      <c r="H173" s="170">
        <f t="shared" si="13"/>
        <v>6664455</v>
      </c>
      <c r="I173" s="348"/>
      <c r="J173" s="1"/>
    </row>
    <row r="174" spans="1:10" s="13" customFormat="1" ht="18.75" customHeight="1">
      <c r="A174" s="179"/>
      <c r="B174" s="158"/>
      <c r="C174" s="376" t="s">
        <v>290</v>
      </c>
      <c r="D174" s="377"/>
      <c r="E174" s="378"/>
      <c r="F174" s="171">
        <f>SUM(F175:F177)</f>
        <v>0</v>
      </c>
      <c r="G174" s="189">
        <f>SUM(G175:G177)</f>
        <v>0</v>
      </c>
      <c r="H174" s="182">
        <f>F174-G174</f>
        <v>0</v>
      </c>
      <c r="I174" s="348"/>
      <c r="J174" s="1"/>
    </row>
    <row r="175" spans="1:10" s="20" customFormat="1" ht="18.75" customHeight="1">
      <c r="A175" s="195"/>
      <c r="B175" s="186"/>
      <c r="C175" s="186"/>
      <c r="D175" s="381" t="s">
        <v>291</v>
      </c>
      <c r="E175" s="382"/>
      <c r="F175" s="185">
        <v>0</v>
      </c>
      <c r="G175" s="190">
        <v>0</v>
      </c>
      <c r="H175" s="170">
        <f>F175-G175</f>
        <v>0</v>
      </c>
      <c r="I175" s="348"/>
      <c r="J175" s="1"/>
    </row>
    <row r="176" spans="1:10" s="20" customFormat="1" ht="18.75" customHeight="1">
      <c r="A176" s="195"/>
      <c r="B176" s="186"/>
      <c r="C176" s="186"/>
      <c r="D176" s="381" t="s">
        <v>292</v>
      </c>
      <c r="E176" s="382"/>
      <c r="F176" s="185">
        <v>0</v>
      </c>
      <c r="G176" s="190">
        <v>0</v>
      </c>
      <c r="H176" s="170">
        <f t="shared" ref="H176:H177" si="14">F176-G176</f>
        <v>0</v>
      </c>
      <c r="I176" s="348"/>
      <c r="J176" s="1"/>
    </row>
    <row r="177" spans="1:10" s="20" customFormat="1" ht="18.75" customHeight="1">
      <c r="A177" s="195"/>
      <c r="B177" s="186"/>
      <c r="C177" s="186"/>
      <c r="D177" s="381" t="s">
        <v>293</v>
      </c>
      <c r="E177" s="382"/>
      <c r="F177" s="185">
        <v>0</v>
      </c>
      <c r="G177" s="190">
        <v>0</v>
      </c>
      <c r="H177" s="170">
        <f t="shared" si="14"/>
        <v>0</v>
      </c>
      <c r="I177" s="348"/>
      <c r="J177" s="1"/>
    </row>
    <row r="178" spans="1:10" s="13" customFormat="1" ht="18.75" customHeight="1">
      <c r="A178" s="179"/>
      <c r="B178" s="158"/>
      <c r="C178" s="376" t="s">
        <v>294</v>
      </c>
      <c r="D178" s="377"/>
      <c r="E178" s="378"/>
      <c r="F178" s="171">
        <f>SUM(F179:F184)</f>
        <v>523360000</v>
      </c>
      <c r="G178" s="189">
        <f>SUM(G179:G184)</f>
        <v>0</v>
      </c>
      <c r="H178" s="182">
        <f>F178-G178</f>
        <v>523360000</v>
      </c>
      <c r="I178" s="348"/>
      <c r="J178" s="1"/>
    </row>
    <row r="179" spans="1:10" s="20" customFormat="1" ht="18.75" customHeight="1">
      <c r="A179" s="195"/>
      <c r="B179" s="186"/>
      <c r="C179" s="186"/>
      <c r="D179" s="381" t="s">
        <v>295</v>
      </c>
      <c r="E179" s="382"/>
      <c r="F179" s="185">
        <v>300000000</v>
      </c>
      <c r="G179" s="190">
        <v>0</v>
      </c>
      <c r="H179" s="170">
        <f>F179-G179</f>
        <v>300000000</v>
      </c>
      <c r="I179" s="348"/>
      <c r="J179" s="1"/>
    </row>
    <row r="180" spans="1:10" s="20" customFormat="1" ht="18.75" customHeight="1">
      <c r="A180" s="195"/>
      <c r="B180" s="186"/>
      <c r="C180" s="186"/>
      <c r="D180" s="381" t="s">
        <v>296</v>
      </c>
      <c r="E180" s="382"/>
      <c r="F180" s="185">
        <v>0</v>
      </c>
      <c r="G180" s="190">
        <v>0</v>
      </c>
      <c r="H180" s="170">
        <f t="shared" ref="H180:H184" si="15">F180-G180</f>
        <v>0</v>
      </c>
      <c r="I180" s="348"/>
      <c r="J180" s="1"/>
    </row>
    <row r="181" spans="1:10" s="20" customFormat="1" ht="18.75" customHeight="1">
      <c r="A181" s="195"/>
      <c r="B181" s="186"/>
      <c r="C181" s="186"/>
      <c r="D181" s="381" t="s">
        <v>297</v>
      </c>
      <c r="E181" s="382"/>
      <c r="F181" s="185">
        <v>0</v>
      </c>
      <c r="G181" s="190">
        <v>0</v>
      </c>
      <c r="H181" s="170">
        <f t="shared" si="15"/>
        <v>0</v>
      </c>
      <c r="I181" s="348"/>
      <c r="J181" s="1"/>
    </row>
    <row r="182" spans="1:10" s="20" customFormat="1" ht="18.75" customHeight="1">
      <c r="A182" s="195"/>
      <c r="B182" s="186"/>
      <c r="C182" s="186"/>
      <c r="D182" s="381" t="s">
        <v>298</v>
      </c>
      <c r="E182" s="382"/>
      <c r="F182" s="185">
        <v>200000000</v>
      </c>
      <c r="G182" s="190">
        <v>0</v>
      </c>
      <c r="H182" s="170">
        <f t="shared" si="15"/>
        <v>200000000</v>
      </c>
      <c r="I182" s="348"/>
      <c r="J182" s="1"/>
    </row>
    <row r="183" spans="1:10" s="20" customFormat="1" ht="18.75" customHeight="1">
      <c r="A183" s="195"/>
      <c r="B183" s="186"/>
      <c r="C183" s="186"/>
      <c r="D183" s="381" t="s">
        <v>299</v>
      </c>
      <c r="E183" s="382"/>
      <c r="F183" s="185">
        <v>23360000</v>
      </c>
      <c r="G183" s="190">
        <v>0</v>
      </c>
      <c r="H183" s="170">
        <f t="shared" si="15"/>
        <v>23360000</v>
      </c>
      <c r="I183" s="348"/>
      <c r="J183" s="1"/>
    </row>
    <row r="184" spans="1:10" s="20" customFormat="1" ht="18.75" customHeight="1">
      <c r="A184" s="195"/>
      <c r="B184" s="186"/>
      <c r="C184" s="186"/>
      <c r="D184" s="404" t="s">
        <v>294</v>
      </c>
      <c r="E184" s="405"/>
      <c r="F184" s="185">
        <v>0</v>
      </c>
      <c r="G184" s="190">
        <v>0</v>
      </c>
      <c r="H184" s="170">
        <f t="shared" si="15"/>
        <v>0</v>
      </c>
      <c r="I184" s="348"/>
      <c r="J184" s="1"/>
    </row>
    <row r="185" spans="1:10" s="13" customFormat="1" ht="18.75" customHeight="1">
      <c r="A185" s="179"/>
      <c r="B185" s="386" t="s">
        <v>300</v>
      </c>
      <c r="C185" s="406"/>
      <c r="D185" s="406"/>
      <c r="E185" s="407"/>
      <c r="F185" s="172">
        <f>F186+F189</f>
        <v>14487740</v>
      </c>
      <c r="G185" s="188">
        <f>G186+G189</f>
        <v>0</v>
      </c>
      <c r="H185" s="178">
        <f t="shared" ref="H185:H193" si="16">F185-G185</f>
        <v>14487740</v>
      </c>
      <c r="I185" s="348"/>
      <c r="J185" s="1"/>
    </row>
    <row r="186" spans="1:10" s="13" customFormat="1" ht="18.75" customHeight="1">
      <c r="A186" s="179"/>
      <c r="B186" s="158"/>
      <c r="C186" s="376" t="s">
        <v>301</v>
      </c>
      <c r="D186" s="377"/>
      <c r="E186" s="378"/>
      <c r="F186" s="171">
        <f>SUM(F187:F188)</f>
        <v>0</v>
      </c>
      <c r="G186" s="189">
        <f>SUM(G187:G188)</f>
        <v>0</v>
      </c>
      <c r="H186" s="182">
        <f t="shared" si="16"/>
        <v>0</v>
      </c>
      <c r="I186" s="348"/>
      <c r="J186" s="1"/>
    </row>
    <row r="187" spans="1:10" s="20" customFormat="1" ht="18.75" customHeight="1">
      <c r="A187" s="195"/>
      <c r="B187" s="186"/>
      <c r="C187" s="198"/>
      <c r="D187" s="381" t="s">
        <v>302</v>
      </c>
      <c r="E187" s="382"/>
      <c r="F187" s="185">
        <v>0</v>
      </c>
      <c r="G187" s="190">
        <v>0</v>
      </c>
      <c r="H187" s="170">
        <f t="shared" si="16"/>
        <v>0</v>
      </c>
      <c r="I187" s="348"/>
      <c r="J187" s="1"/>
    </row>
    <row r="188" spans="1:10" s="20" customFormat="1" ht="18.75" customHeight="1">
      <c r="A188" s="195"/>
      <c r="B188" s="186"/>
      <c r="C188" s="198"/>
      <c r="D188" s="381" t="s">
        <v>303</v>
      </c>
      <c r="E188" s="382"/>
      <c r="F188" s="185">
        <v>0</v>
      </c>
      <c r="G188" s="190">
        <v>0</v>
      </c>
      <c r="H188" s="170">
        <f t="shared" si="16"/>
        <v>0</v>
      </c>
      <c r="I188" s="348"/>
      <c r="J188" s="1"/>
    </row>
    <row r="189" spans="1:10" s="13" customFormat="1" ht="18.75" customHeight="1">
      <c r="A189" s="179"/>
      <c r="B189" s="158"/>
      <c r="C189" s="376" t="s">
        <v>304</v>
      </c>
      <c r="D189" s="377"/>
      <c r="E189" s="378"/>
      <c r="F189" s="171">
        <f>F190</f>
        <v>14487740</v>
      </c>
      <c r="G189" s="189">
        <f>G190</f>
        <v>0</v>
      </c>
      <c r="H189" s="182">
        <f t="shared" si="16"/>
        <v>14487740</v>
      </c>
      <c r="I189" s="348"/>
      <c r="J189" s="1"/>
    </row>
    <row r="190" spans="1:10" s="20" customFormat="1" ht="18.75" customHeight="1">
      <c r="A190" s="195"/>
      <c r="B190" s="186"/>
      <c r="C190" s="198"/>
      <c r="D190" s="381" t="s">
        <v>305</v>
      </c>
      <c r="E190" s="382"/>
      <c r="F190" s="185">
        <v>14487740</v>
      </c>
      <c r="G190" s="190">
        <v>0</v>
      </c>
      <c r="H190" s="170">
        <f t="shared" si="16"/>
        <v>14487740</v>
      </c>
      <c r="I190" s="348"/>
      <c r="J190" s="1"/>
    </row>
    <row r="191" spans="1:10" s="13" customFormat="1" ht="18.75" customHeight="1">
      <c r="A191" s="393" t="s">
        <v>211</v>
      </c>
      <c r="B191" s="394"/>
      <c r="C191" s="394"/>
      <c r="D191" s="395"/>
      <c r="E191" s="396"/>
      <c r="F191" s="181">
        <f>F12-F92</f>
        <v>4090797262</v>
      </c>
      <c r="G191" s="187">
        <f>G12-G92</f>
        <v>0</v>
      </c>
      <c r="H191" s="177">
        <f t="shared" si="16"/>
        <v>4090797262</v>
      </c>
      <c r="I191" s="348"/>
      <c r="J191" s="1"/>
    </row>
    <row r="192" spans="1:10" s="13" customFormat="1" ht="18.75" customHeight="1">
      <c r="A192" s="390" t="s">
        <v>212</v>
      </c>
      <c r="B192" s="391"/>
      <c r="C192" s="391"/>
      <c r="D192" s="391"/>
      <c r="E192" s="392"/>
      <c r="F192" s="181">
        <f>재무상태표!F14+재무상태표!F15</f>
        <v>35546390014</v>
      </c>
      <c r="G192" s="187">
        <v>37265510200</v>
      </c>
      <c r="H192" s="177">
        <f t="shared" si="16"/>
        <v>-1719120186</v>
      </c>
      <c r="I192" s="348"/>
      <c r="J192" s="1"/>
    </row>
    <row r="193" spans="1:10" s="13" customFormat="1" ht="18.75" customHeight="1" thickBot="1">
      <c r="A193" s="383" t="s">
        <v>213</v>
      </c>
      <c r="B193" s="384"/>
      <c r="C193" s="384"/>
      <c r="D193" s="384"/>
      <c r="E193" s="385"/>
      <c r="F193" s="184">
        <f>재무상태표!E14+재무상태표!E15</f>
        <v>39637187276</v>
      </c>
      <c r="G193" s="191">
        <f>재무상태표!F14+재무상태표!F15</f>
        <v>35546390014</v>
      </c>
      <c r="H193" s="180">
        <f t="shared" si="16"/>
        <v>4090797262</v>
      </c>
      <c r="I193" s="348"/>
      <c r="J193" s="1"/>
    </row>
    <row r="194" spans="1:10" ht="18.95" customHeight="1"/>
    <row r="195" spans="1:10" ht="18.95" customHeight="1"/>
    <row r="196" spans="1:10" ht="18.95" customHeight="1"/>
    <row r="197" spans="1:10" ht="18.95" customHeight="1"/>
    <row r="198" spans="1:10" ht="18.95" customHeight="1"/>
    <row r="199" spans="1:10" ht="18.95" customHeight="1"/>
    <row r="200" spans="1:10" ht="18.95" customHeight="1"/>
    <row r="201" spans="1:10" ht="18.95" customHeight="1"/>
  </sheetData>
  <mergeCells count="116">
    <mergeCell ref="D190:E190"/>
    <mergeCell ref="D182:E182"/>
    <mergeCell ref="D183:E183"/>
    <mergeCell ref="D184:E184"/>
    <mergeCell ref="B185:E185"/>
    <mergeCell ref="C186:E186"/>
    <mergeCell ref="D187:E187"/>
    <mergeCell ref="D29:E29"/>
    <mergeCell ref="D32:E32"/>
    <mergeCell ref="D146:E146"/>
    <mergeCell ref="B93:E93"/>
    <mergeCell ref="C62:E62"/>
    <mergeCell ref="C87:E87"/>
    <mergeCell ref="C90:E90"/>
    <mergeCell ref="D149:E149"/>
    <mergeCell ref="C151:E151"/>
    <mergeCell ref="D112:E112"/>
    <mergeCell ref="D177:E177"/>
    <mergeCell ref="D85:E85"/>
    <mergeCell ref="D88:E88"/>
    <mergeCell ref="D89:E89"/>
    <mergeCell ref="D91:E91"/>
    <mergeCell ref="D114:E114"/>
    <mergeCell ref="C116:E116"/>
    <mergeCell ref="A1:H1"/>
    <mergeCell ref="A4:E4"/>
    <mergeCell ref="B13:E13"/>
    <mergeCell ref="A9:E9"/>
    <mergeCell ref="D34:E34"/>
    <mergeCell ref="A6:E6"/>
    <mergeCell ref="A7:E7"/>
    <mergeCell ref="A10:E10"/>
    <mergeCell ref="C28:E28"/>
    <mergeCell ref="A8:E8"/>
    <mergeCell ref="C14:E14"/>
    <mergeCell ref="D15:E15"/>
    <mergeCell ref="D18:E18"/>
    <mergeCell ref="D20:E20"/>
    <mergeCell ref="D23:E23"/>
    <mergeCell ref="D26:E26"/>
    <mergeCell ref="D156:E156"/>
    <mergeCell ref="D157:E157"/>
    <mergeCell ref="C158:E158"/>
    <mergeCell ref="D159:E159"/>
    <mergeCell ref="D176:E176"/>
    <mergeCell ref="A12:E12"/>
    <mergeCell ref="C67:E67"/>
    <mergeCell ref="B61:E61"/>
    <mergeCell ref="D51:E51"/>
    <mergeCell ref="D56:E56"/>
    <mergeCell ref="D46:E46"/>
    <mergeCell ref="C55:E55"/>
    <mergeCell ref="D65:E65"/>
    <mergeCell ref="B86:E86"/>
    <mergeCell ref="D66:E66"/>
    <mergeCell ref="D68:E68"/>
    <mergeCell ref="D69:E69"/>
    <mergeCell ref="D70:E70"/>
    <mergeCell ref="D71:E71"/>
    <mergeCell ref="D95:E95"/>
    <mergeCell ref="D103:E103"/>
    <mergeCell ref="D81:E81"/>
    <mergeCell ref="D82:E82"/>
    <mergeCell ref="D72:E72"/>
    <mergeCell ref="D73:E73"/>
    <mergeCell ref="D74:E74"/>
    <mergeCell ref="A92:E92"/>
    <mergeCell ref="C94:E94"/>
    <mergeCell ref="C133:E133"/>
    <mergeCell ref="D134:E134"/>
    <mergeCell ref="A193:E193"/>
    <mergeCell ref="B160:E160"/>
    <mergeCell ref="A192:E192"/>
    <mergeCell ref="D162:E162"/>
    <mergeCell ref="D163:E163"/>
    <mergeCell ref="D164:E164"/>
    <mergeCell ref="C161:E161"/>
    <mergeCell ref="D165:E165"/>
    <mergeCell ref="C166:E166"/>
    <mergeCell ref="D167:E167"/>
    <mergeCell ref="D168:E168"/>
    <mergeCell ref="D169:E169"/>
    <mergeCell ref="D170:E170"/>
    <mergeCell ref="D171:E171"/>
    <mergeCell ref="D172:E172"/>
    <mergeCell ref="D173:E173"/>
    <mergeCell ref="C174:E174"/>
    <mergeCell ref="D175:E175"/>
    <mergeCell ref="A191:E191"/>
    <mergeCell ref="D137:E137"/>
    <mergeCell ref="D152:E152"/>
    <mergeCell ref="C155:E155"/>
    <mergeCell ref="C36:E36"/>
    <mergeCell ref="C45:E45"/>
    <mergeCell ref="C178:E178"/>
    <mergeCell ref="D179:E179"/>
    <mergeCell ref="D180:E180"/>
    <mergeCell ref="D181:E181"/>
    <mergeCell ref="D188:E188"/>
    <mergeCell ref="C189:E189"/>
    <mergeCell ref="D63:E63"/>
    <mergeCell ref="D64:E64"/>
    <mergeCell ref="D37:E37"/>
    <mergeCell ref="D41:E41"/>
    <mergeCell ref="D109:E109"/>
    <mergeCell ref="C75:E75"/>
    <mergeCell ref="D76:E76"/>
    <mergeCell ref="D77:E77"/>
    <mergeCell ref="D78:E78"/>
    <mergeCell ref="C79:E79"/>
    <mergeCell ref="D80:E80"/>
    <mergeCell ref="D83:E83"/>
    <mergeCell ref="D84:E84"/>
    <mergeCell ref="D117:E117"/>
    <mergeCell ref="D125:E125"/>
    <mergeCell ref="D131:E131"/>
  </mergeCells>
  <phoneticPr fontId="7" type="noConversion"/>
  <pageMargins left="0.74803149606299213" right="0.74803149606299213" top="0.70866141732283472" bottom="0.98425196850393704" header="0.51181102362204722" footer="0.51181102362204722"/>
  <pageSetup paperSize="9" scale="70" fitToHeight="10" orientation="portrait" verticalDpi="300" r:id="rId1"/>
  <headerFooter alignWithMargins="0">
    <oddFooter>&amp;P페이지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3</vt:i4>
      </vt:variant>
    </vt:vector>
  </HeadingPairs>
  <TitlesOfParts>
    <vt:vector size="6" baseType="lpstr">
      <vt:lpstr>재무상태표</vt:lpstr>
      <vt:lpstr>운영계산서</vt:lpstr>
      <vt:lpstr>현금흐름표</vt:lpstr>
      <vt:lpstr>운영계산서!Print_Area</vt:lpstr>
      <vt:lpstr>재무상태표!Print_Area</vt:lpstr>
      <vt:lpstr>현금흐름표!Print_Area</vt:lpstr>
    </vt:vector>
  </TitlesOfParts>
  <Company>Samsung Electronics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***</cp:lastModifiedBy>
  <cp:lastPrinted>2014-03-23T20:11:52Z</cp:lastPrinted>
  <dcterms:created xsi:type="dcterms:W3CDTF">2007-03-26T08:11:11Z</dcterms:created>
  <dcterms:modified xsi:type="dcterms:W3CDTF">2014-04-07T02:00:03Z</dcterms:modified>
</cp:coreProperties>
</file>