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2"/>
  </bookViews>
  <sheets>
    <sheet name="자금계산서" sheetId="1" r:id="rId1"/>
    <sheet name="대차대조표" sheetId="2" r:id="rId2"/>
    <sheet name="운영계산서" sheetId="3" r:id="rId3"/>
  </sheets>
  <definedNames>
    <definedName name="_xlnm.Print_Area" localSheetId="1">'대차대조표'!$A$1:$N$63</definedName>
    <definedName name="_xlnm.Print_Area" localSheetId="2">'운영계산서'!$A$1:$N$80</definedName>
    <definedName name="_xlnm.Print_Area" localSheetId="0">'자금계산서'!$A$1:$N$142</definedName>
  </definedNames>
  <calcPr fullCalcOnLoad="1"/>
</workbook>
</file>

<file path=xl/sharedStrings.xml><?xml version="1.0" encoding="utf-8"?>
<sst xmlns="http://schemas.openxmlformats.org/spreadsheetml/2006/main" count="536" uniqueCount="357">
  <si>
    <t>1. 자금계산서</t>
  </si>
  <si>
    <t>계정과목</t>
  </si>
  <si>
    <t>계정과목</t>
  </si>
  <si>
    <t>자  금  수  입</t>
  </si>
  <si>
    <t>자  금  지  출</t>
  </si>
  <si>
    <t>장</t>
  </si>
  <si>
    <t>관</t>
  </si>
  <si>
    <t>항</t>
  </si>
  <si>
    <t>목</t>
  </si>
  <si>
    <t>증감액</t>
  </si>
  <si>
    <t>증감액</t>
  </si>
  <si>
    <t>기초자금</t>
  </si>
  <si>
    <t>기말자금</t>
  </si>
  <si>
    <t>자금수입총계</t>
  </si>
  <si>
    <t>자금지출총계</t>
  </si>
  <si>
    <t>산학협력수익</t>
  </si>
  <si>
    <t>산학협력비</t>
  </si>
  <si>
    <t>산학협력연구수익</t>
  </si>
  <si>
    <t>산학협력연구비</t>
  </si>
  <si>
    <t>인건비</t>
  </si>
  <si>
    <t>교육운영수익</t>
  </si>
  <si>
    <t>연구제경비</t>
  </si>
  <si>
    <t>교육운영비</t>
  </si>
  <si>
    <t>지적재산운영이전수익</t>
  </si>
  <si>
    <t>교육과정개발비</t>
  </si>
  <si>
    <t>설비자산사용료수익</t>
  </si>
  <si>
    <t>장학금</t>
  </si>
  <si>
    <t>실험실습비</t>
  </si>
  <si>
    <t>기타산학협력수익</t>
  </si>
  <si>
    <t>기타교육운영비</t>
  </si>
  <si>
    <t>지적재산권운영이전비</t>
  </si>
  <si>
    <t>학교시설사용료</t>
  </si>
  <si>
    <t>산학협력보상금</t>
  </si>
  <si>
    <t>기타산학협력비</t>
  </si>
  <si>
    <t>연구비</t>
  </si>
  <si>
    <t>전입및기부금수익</t>
  </si>
  <si>
    <t>일반관리비</t>
  </si>
  <si>
    <t>전입금수익</t>
  </si>
  <si>
    <t>학교법인전입금</t>
  </si>
  <si>
    <t>교직원보수</t>
  </si>
  <si>
    <t>학교회계전입금</t>
  </si>
  <si>
    <t>퇴직급여</t>
  </si>
  <si>
    <t>학교기업전입금</t>
  </si>
  <si>
    <t>복리후생비</t>
  </si>
  <si>
    <t>여비교통비</t>
  </si>
  <si>
    <t>기타전입금</t>
  </si>
  <si>
    <t>교육훈련비</t>
  </si>
  <si>
    <t>기부금수익</t>
  </si>
  <si>
    <t>소모품비</t>
  </si>
  <si>
    <t>일반기부금</t>
  </si>
  <si>
    <t>리스임차료</t>
  </si>
  <si>
    <t>지정기부금</t>
  </si>
  <si>
    <t>업무추진비</t>
  </si>
  <si>
    <t>운영외수익</t>
  </si>
  <si>
    <t>운영외비용</t>
  </si>
  <si>
    <t>투자자산수입</t>
  </si>
  <si>
    <t>투자자산지출</t>
  </si>
  <si>
    <t>장기금융상품인출</t>
  </si>
  <si>
    <t>장기금융상품의증가</t>
  </si>
  <si>
    <t>출자금회수</t>
  </si>
  <si>
    <t>출자금의투자지출</t>
  </si>
  <si>
    <t>기타투자자산수입</t>
  </si>
  <si>
    <t>유형자산매각대</t>
  </si>
  <si>
    <t>유형자산취득지출</t>
  </si>
  <si>
    <t>토지매각대</t>
  </si>
  <si>
    <t>토지취득</t>
  </si>
  <si>
    <t>건물매각대</t>
  </si>
  <si>
    <t>건물취득</t>
  </si>
  <si>
    <t>구축물매각대</t>
  </si>
  <si>
    <t>구축물취득</t>
  </si>
  <si>
    <t>기계기구매각대</t>
  </si>
  <si>
    <t>기계기구취득</t>
  </si>
  <si>
    <t>집기비품매각대</t>
  </si>
  <si>
    <t>집기비품취득</t>
  </si>
  <si>
    <t>차량운반구매각대</t>
  </si>
  <si>
    <t>차량운반구취득</t>
  </si>
  <si>
    <t>기타유형자산매각대</t>
  </si>
  <si>
    <t>건설중인자산의취득</t>
  </si>
  <si>
    <t>기타유형자산취득</t>
  </si>
  <si>
    <t>무형자산매각대</t>
  </si>
  <si>
    <t>무형자산취득지출</t>
  </si>
  <si>
    <t>지적재산권매각대</t>
  </si>
  <si>
    <t>지적재산권취득</t>
  </si>
  <si>
    <t>임차권리금매각대</t>
  </si>
  <si>
    <t>개발비취득</t>
  </si>
  <si>
    <t>기타무형자산매각대</t>
  </si>
  <si>
    <t>임차권리금취득</t>
  </si>
  <si>
    <t>기타무형자산취득</t>
  </si>
  <si>
    <t>부채의차입</t>
  </si>
  <si>
    <t>부채의상환</t>
  </si>
  <si>
    <t>기초의자금</t>
  </si>
  <si>
    <t>기말의자금</t>
  </si>
  <si>
    <t>2. 대차대조표</t>
  </si>
  <si>
    <t>계정과목</t>
  </si>
  <si>
    <t>자    산</t>
  </si>
  <si>
    <t>부채와기본금</t>
  </si>
  <si>
    <t>관</t>
  </si>
  <si>
    <t>항</t>
  </si>
  <si>
    <t>목</t>
  </si>
  <si>
    <t>증감액</t>
  </si>
  <si>
    <t>유동자산</t>
  </si>
  <si>
    <t>기본금총계</t>
  </si>
  <si>
    <t>자산총계</t>
  </si>
  <si>
    <t>부채와기본금총계</t>
  </si>
  <si>
    <t>자  산</t>
  </si>
  <si>
    <t>유동부채</t>
  </si>
  <si>
    <t>당좌자산</t>
  </si>
  <si>
    <t>매입채무</t>
  </si>
  <si>
    <t>미지급금</t>
  </si>
  <si>
    <t>단기금융상품</t>
  </si>
  <si>
    <t>선수금</t>
  </si>
  <si>
    <t>예수금</t>
  </si>
  <si>
    <t>매출채권</t>
  </si>
  <si>
    <t>제세예수금</t>
  </si>
  <si>
    <t xml:space="preserve">  (대손충당금)</t>
  </si>
  <si>
    <t>부가세예수금</t>
  </si>
  <si>
    <t>미수금</t>
  </si>
  <si>
    <t>미지급비용</t>
  </si>
  <si>
    <t>선수수익</t>
  </si>
  <si>
    <t>미수수익</t>
  </si>
  <si>
    <t>가수금</t>
  </si>
  <si>
    <t>가지급금</t>
  </si>
  <si>
    <t>기타유동부채</t>
  </si>
  <si>
    <t>선급금</t>
  </si>
  <si>
    <t>선급비용</t>
  </si>
  <si>
    <t>선급법인세</t>
  </si>
  <si>
    <t>임대보증금</t>
  </si>
  <si>
    <t>부가세대급금</t>
  </si>
  <si>
    <t>퇴직급여충당금</t>
  </si>
  <si>
    <t>기타당좌자산</t>
  </si>
  <si>
    <t>재고자산</t>
  </si>
  <si>
    <t>산업재산권</t>
  </si>
  <si>
    <t>기타재고자산</t>
  </si>
  <si>
    <t>기본금</t>
  </si>
  <si>
    <t>투자자산</t>
  </si>
  <si>
    <t>출연기본금</t>
  </si>
  <si>
    <t>장기금융상품</t>
  </si>
  <si>
    <t>출자금</t>
  </si>
  <si>
    <t>적립금</t>
  </si>
  <si>
    <t>연구적립금</t>
  </si>
  <si>
    <t>건축적립금</t>
  </si>
  <si>
    <t>장학적립금</t>
  </si>
  <si>
    <t>기타적립금</t>
  </si>
  <si>
    <t>기타투자자산</t>
  </si>
  <si>
    <t>유형자산</t>
  </si>
  <si>
    <t>차기이월운영차손익</t>
  </si>
  <si>
    <t>토지</t>
  </si>
  <si>
    <t>건물</t>
  </si>
  <si>
    <t>전기이월운영차손익</t>
  </si>
  <si>
    <t xml:space="preserve">  (감가상각누계액)</t>
  </si>
  <si>
    <t>당기운영차손익</t>
  </si>
  <si>
    <t>당기운영차손익</t>
  </si>
  <si>
    <t>구축물</t>
  </si>
  <si>
    <t>기계기구</t>
  </si>
  <si>
    <t>집기비품</t>
  </si>
  <si>
    <t>차량운반구</t>
  </si>
  <si>
    <t>건설중인자산</t>
  </si>
  <si>
    <t>기타유형자산</t>
  </si>
  <si>
    <t>무형자산</t>
  </si>
  <si>
    <t>지적재산권</t>
  </si>
  <si>
    <t>개발비</t>
  </si>
  <si>
    <t>임차권리금</t>
  </si>
  <si>
    <t>기타무형자산</t>
  </si>
  <si>
    <t>자 산 총 계</t>
  </si>
  <si>
    <t>3. 운영계산서</t>
  </si>
  <si>
    <t>수    익</t>
  </si>
  <si>
    <t>비    용</t>
  </si>
  <si>
    <t>수  익  총  계</t>
  </si>
  <si>
    <t>비  용  총  계</t>
  </si>
  <si>
    <t>운영수익</t>
  </si>
  <si>
    <t>운영비용</t>
  </si>
  <si>
    <t>현물기부금</t>
  </si>
  <si>
    <t>회의비</t>
  </si>
  <si>
    <t>지급수수료</t>
  </si>
  <si>
    <t>세금과공과</t>
  </si>
  <si>
    <t>감가상각비</t>
  </si>
  <si>
    <t>무형자산상각비</t>
  </si>
  <si>
    <t>대손상각비</t>
  </si>
  <si>
    <t>출판인쇄비</t>
  </si>
  <si>
    <t>홍보비</t>
  </si>
  <si>
    <t>수선비</t>
  </si>
  <si>
    <t>학교회계전출금</t>
  </si>
  <si>
    <t>기타관리운영경비</t>
  </si>
  <si>
    <t>운영외수익</t>
  </si>
  <si>
    <t>운영외비용</t>
  </si>
  <si>
    <t>이자수익</t>
  </si>
  <si>
    <t>유가증권처분손실</t>
  </si>
  <si>
    <t>배당금수익</t>
  </si>
  <si>
    <t>유가증권평가손실</t>
  </si>
  <si>
    <t>외환차손</t>
  </si>
  <si>
    <t>유가증권평가이익</t>
  </si>
  <si>
    <t>외화환산손실</t>
  </si>
  <si>
    <t>유가증권처분이익</t>
  </si>
  <si>
    <t>유형자산처분손실</t>
  </si>
  <si>
    <t>외환차익</t>
  </si>
  <si>
    <t>무형자산처분손실</t>
  </si>
  <si>
    <t>외화환산이익</t>
  </si>
  <si>
    <t>전기오류수정손실</t>
  </si>
  <si>
    <t>유형자산처분이익</t>
  </si>
  <si>
    <t>고유목적사업준비금전입액</t>
  </si>
  <si>
    <t>무형자산처분이익</t>
  </si>
  <si>
    <t>기타운영외비용</t>
  </si>
  <si>
    <t>대손충당금환입</t>
  </si>
  <si>
    <t>당기운영차손익</t>
  </si>
  <si>
    <t>전기오류수정이익</t>
  </si>
  <si>
    <t>당기운영차손익</t>
  </si>
  <si>
    <t>기타운영외수익</t>
  </si>
  <si>
    <t>운영수익 총계</t>
  </si>
  <si>
    <t>비 용 총 계</t>
  </si>
  <si>
    <t>(단위 : 원)</t>
  </si>
  <si>
    <t>(단위 : 원)</t>
  </si>
  <si>
    <t>현금및현금성자산</t>
  </si>
  <si>
    <t>단기매매금융자산</t>
  </si>
  <si>
    <t>비유동자산</t>
  </si>
  <si>
    <t>장기투자금융자산</t>
  </si>
  <si>
    <t>기타비유동자산</t>
  </si>
  <si>
    <t>연구기금</t>
  </si>
  <si>
    <t>건축기금</t>
  </si>
  <si>
    <t>장학기금</t>
  </si>
  <si>
    <t>기타기금</t>
  </si>
  <si>
    <t>보증금</t>
  </si>
  <si>
    <t>2010회계연도(당기)</t>
  </si>
  <si>
    <t>2009회계연도(전기)</t>
  </si>
  <si>
    <t>부  채</t>
  </si>
  <si>
    <t>부채총계</t>
  </si>
  <si>
    <t>비유동부채</t>
  </si>
  <si>
    <t>고유목적사업준비금</t>
  </si>
  <si>
    <t>기타비유동부채</t>
  </si>
  <si>
    <t>임대료수익</t>
  </si>
  <si>
    <t>지원금수익</t>
  </si>
  <si>
    <t>국공지원금</t>
  </si>
  <si>
    <t>교육과학기술부지원금</t>
  </si>
  <si>
    <t>기타국고지원금</t>
  </si>
  <si>
    <t>지자체지원금</t>
  </si>
  <si>
    <t>기타지원금</t>
  </si>
  <si>
    <t>법인회계지원금</t>
  </si>
  <si>
    <t>교비회계지원금</t>
  </si>
  <si>
    <t>산업체지원금</t>
  </si>
  <si>
    <t>기타지원금</t>
  </si>
  <si>
    <t>수익사업전입금</t>
  </si>
  <si>
    <t>고유목적사업준비금환입액</t>
  </si>
  <si>
    <t>지원금사업비</t>
  </si>
  <si>
    <t>기타지원금사업비</t>
  </si>
  <si>
    <t>연구진흥비</t>
  </si>
  <si>
    <t>운영활동으로인한자금흐름</t>
  </si>
  <si>
    <t>운영활동으로인한자금유입액</t>
  </si>
  <si>
    <t>산학협력수익자금유입액</t>
  </si>
  <si>
    <t>지원금수익자금유입액</t>
  </si>
  <si>
    <t>전입및기부금수익자금유입액</t>
  </si>
  <si>
    <t>운영외수익자금유입액</t>
  </si>
  <si>
    <t>운영활동으로인한자금유출액</t>
  </si>
  <si>
    <t>산학협력비자금유출액</t>
  </si>
  <si>
    <t>지원금사업비자금유출액</t>
  </si>
  <si>
    <t>일반관리비자금유출액</t>
  </si>
  <si>
    <t>운영외비용자금유출액</t>
  </si>
  <si>
    <t>운영활동으로인한자금흐름</t>
  </si>
  <si>
    <t>운영활동으로인한자산부채변동</t>
  </si>
  <si>
    <t>단기매매금융자산유입액</t>
  </si>
  <si>
    <t>매출채권유입액</t>
  </si>
  <si>
    <t>미수금유입액</t>
  </si>
  <si>
    <t>미수수익유입액</t>
  </si>
  <si>
    <t>선급금유입액</t>
  </si>
  <si>
    <t>선급비용유입액</t>
  </si>
  <si>
    <t>선급법인세유입액</t>
  </si>
  <si>
    <t>부가세대급금유입액</t>
  </si>
  <si>
    <t>기타당좌자산유입액</t>
  </si>
  <si>
    <t>유동자산의변동(자금유입)</t>
  </si>
  <si>
    <t>유동부채의변동(자금유입)</t>
  </si>
  <si>
    <t>유동자산의변동(자금유출)</t>
  </si>
  <si>
    <t>유동부채의변동(자금유출)</t>
  </si>
  <si>
    <t>매입채무유출액</t>
  </si>
  <si>
    <t>미지급금유출액</t>
  </si>
  <si>
    <t>선수금유출액</t>
  </si>
  <si>
    <t>예수금유출액</t>
  </si>
  <si>
    <t>제세예수금유출액</t>
  </si>
  <si>
    <t>부가세예수금유출액</t>
  </si>
  <si>
    <t>미지급비용유출액</t>
  </si>
  <si>
    <t>선수수익유출액</t>
  </si>
  <si>
    <t>단기매매금융자산유출액</t>
  </si>
  <si>
    <t>매출채권유출액</t>
  </si>
  <si>
    <t>미수금유출액</t>
  </si>
  <si>
    <t>미수수익유출액</t>
  </si>
  <si>
    <t>선급금유출액</t>
  </si>
  <si>
    <t>선급비용유출액</t>
  </si>
  <si>
    <t>선급법인세유출액</t>
  </si>
  <si>
    <t>부가세대급금유출액</t>
  </si>
  <si>
    <t>기타당좌자산유출액</t>
  </si>
  <si>
    <t>매입채무유입액</t>
  </si>
  <si>
    <t>미지급금유입액</t>
  </si>
  <si>
    <t>선수금유입액</t>
  </si>
  <si>
    <t>예수금유입액</t>
  </si>
  <si>
    <t>제세예수금유입액</t>
  </si>
  <si>
    <t>부가세예수금유입액</t>
  </si>
  <si>
    <t>미지급비용유입액</t>
  </si>
  <si>
    <t>선수수익유입액</t>
  </si>
  <si>
    <t>가수금유입액</t>
  </si>
  <si>
    <t>가수금유출액</t>
  </si>
  <si>
    <t>기타유동부채유입액</t>
  </si>
  <si>
    <t>기타유동부채유출액</t>
  </si>
  <si>
    <t>퇴직급여충당금유출액</t>
  </si>
  <si>
    <t>투자활동으로인한자금흐름</t>
  </si>
  <si>
    <t>투자활동으로인한자금유입액</t>
  </si>
  <si>
    <t>투자활동으로인한자금유출액</t>
  </si>
  <si>
    <t>장기투자금융자산매각대</t>
  </si>
  <si>
    <t>기타비유동자산수입</t>
  </si>
  <si>
    <t>연구기금인출수입</t>
  </si>
  <si>
    <t>건축기금인출수입</t>
  </si>
  <si>
    <t>장학기금인출수입</t>
  </si>
  <si>
    <t>기타기금인출수입</t>
  </si>
  <si>
    <t>보증금수입</t>
  </si>
  <si>
    <t>장기투자금융자산의취득지출</t>
  </si>
  <si>
    <t>기타투자자산투자지출</t>
  </si>
  <si>
    <t>기타비유동자산지출</t>
  </si>
  <si>
    <t>연구기금적립지출</t>
  </si>
  <si>
    <t>건축기금적립지출</t>
  </si>
  <si>
    <t>장학기금적립지출</t>
  </si>
  <si>
    <t>기타기금적립지출</t>
  </si>
  <si>
    <t>보증금지출</t>
  </si>
  <si>
    <t>재무활동으로인한자금흐름</t>
  </si>
  <si>
    <t>재무활동으로인한자금유입액</t>
  </si>
  <si>
    <t>재무활동으로인한자금유출액</t>
  </si>
  <si>
    <t>임대보증금의증가액</t>
  </si>
  <si>
    <t>기타비유동부채의증가액</t>
  </si>
  <si>
    <t>출연기본금의증가액</t>
  </si>
  <si>
    <t>임대보증금의감소액</t>
  </si>
  <si>
    <t>기타비유동부채의감소액</t>
  </si>
  <si>
    <t>출연기본금의감소액</t>
  </si>
  <si>
    <t>지원금수익</t>
  </si>
  <si>
    <t>당기차이</t>
  </si>
  <si>
    <t>전기차이</t>
  </si>
  <si>
    <t>오류</t>
  </si>
  <si>
    <t>퇴직급여충당금유입액</t>
  </si>
  <si>
    <t>설비자산사용료수익</t>
  </si>
  <si>
    <t>기타산학협력수익</t>
  </si>
  <si>
    <t>지적재산권운영이전비</t>
  </si>
  <si>
    <t>학교시설사용료</t>
  </si>
  <si>
    <t>기타산학협력비</t>
  </si>
  <si>
    <t>비유동부채의변동(자금유입)</t>
  </si>
  <si>
    <t>비유동부채의변동(자금유출)</t>
  </si>
  <si>
    <t>기본금의조달</t>
  </si>
  <si>
    <t>기본금의반환</t>
  </si>
  <si>
    <t>유가증권평가이익</t>
  </si>
  <si>
    <t>유가증권처분이익</t>
  </si>
  <si>
    <t>외환차익</t>
  </si>
  <si>
    <t>외화환산이익</t>
  </si>
  <si>
    <t>유형자산처분이익</t>
  </si>
  <si>
    <t>무형자산처분이익</t>
  </si>
  <si>
    <t>대손충당금환입</t>
  </si>
  <si>
    <t>유가증권처분손실</t>
  </si>
  <si>
    <t>유가증권평가손실</t>
  </si>
  <si>
    <t>외환차손</t>
  </si>
  <si>
    <t>외환환산손실</t>
  </si>
  <si>
    <t>유형자산처분손실</t>
  </si>
  <si>
    <t>무형자산처분손실</t>
  </si>
  <si>
    <t>전기오류수정손실</t>
  </si>
  <si>
    <t>기타운영외비용</t>
  </si>
  <si>
    <t>강원대학교 학교기업 2010년 결산서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</si>
</sst>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42">
    <font>
      <sz val="11"/>
      <name val="돋움"/>
      <family val="3"/>
    </font>
    <font>
      <b/>
      <sz val="16"/>
      <name val="굴림"/>
      <family val="3"/>
    </font>
    <font>
      <sz val="8"/>
      <name val="돋움"/>
      <family val="3"/>
    </font>
    <font>
      <sz val="9"/>
      <name val="굴림"/>
      <family val="3"/>
    </font>
    <font>
      <b/>
      <sz val="12"/>
      <name val="굴림"/>
      <family val="3"/>
    </font>
    <font>
      <b/>
      <sz val="9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굴림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</cellStyleXfs>
  <cellXfs count="226">
    <xf numFmtId="0" fontId="0" fillId="0" borderId="0" xfId="0" applyAlignment="1">
      <alignment vertical="center"/>
    </xf>
    <xf numFmtId="41" fontId="3" fillId="0" borderId="0" xfId="48" applyFont="1" applyAlignment="1" applyProtection="1">
      <alignment horizontal="left" vertical="center"/>
      <protection hidden="1"/>
    </xf>
    <xf numFmtId="41" fontId="1" fillId="0" borderId="0" xfId="48" applyFont="1" applyAlignment="1" applyProtection="1">
      <alignment horizontal="left" vertical="center"/>
      <protection hidden="1"/>
    </xf>
    <xf numFmtId="41" fontId="4" fillId="0" borderId="0" xfId="48" applyFont="1" applyAlignment="1" applyProtection="1">
      <alignment horizontal="left" vertical="center"/>
      <protection hidden="1"/>
    </xf>
    <xf numFmtId="41" fontId="3" fillId="0" borderId="0" xfId="48" applyFont="1" applyAlignment="1" applyProtection="1">
      <alignment horizontal="right" vertical="center"/>
      <protection hidden="1"/>
    </xf>
    <xf numFmtId="41" fontId="5" fillId="33" borderId="10" xfId="48" applyFont="1" applyFill="1" applyBorder="1" applyAlignment="1" applyProtection="1">
      <alignment horizontal="centerContinuous" vertical="center"/>
      <protection hidden="1"/>
    </xf>
    <xf numFmtId="41" fontId="5" fillId="33" borderId="11" xfId="48" applyFont="1" applyFill="1" applyBorder="1" applyAlignment="1" applyProtection="1">
      <alignment horizontal="centerContinuous" vertical="center"/>
      <protection hidden="1"/>
    </xf>
    <xf numFmtId="41" fontId="5" fillId="33" borderId="12" xfId="48" applyFont="1" applyFill="1" applyBorder="1" applyAlignment="1" applyProtection="1">
      <alignment horizontal="centerContinuous" vertical="center"/>
      <protection hidden="1"/>
    </xf>
    <xf numFmtId="41" fontId="5" fillId="33" borderId="13" xfId="48" applyFont="1" applyFill="1" applyBorder="1" applyAlignment="1" applyProtection="1">
      <alignment horizontal="centerContinuous" vertical="center"/>
      <protection hidden="1"/>
    </xf>
    <xf numFmtId="41" fontId="5" fillId="33" borderId="14" xfId="48" applyFont="1" applyFill="1" applyBorder="1" applyAlignment="1" applyProtection="1">
      <alignment horizontal="center" vertical="center"/>
      <protection hidden="1"/>
    </xf>
    <xf numFmtId="41" fontId="5" fillId="33" borderId="15" xfId="48" applyFont="1" applyFill="1" applyBorder="1" applyAlignment="1" applyProtection="1">
      <alignment horizontal="center" vertical="center"/>
      <protection hidden="1"/>
    </xf>
    <xf numFmtId="41" fontId="5" fillId="33" borderId="11" xfId="48" applyFont="1" applyFill="1" applyBorder="1" applyAlignment="1" applyProtection="1">
      <alignment horizontal="center" vertical="center"/>
      <protection hidden="1"/>
    </xf>
    <xf numFmtId="41" fontId="5" fillId="33" borderId="13" xfId="48" applyFont="1" applyFill="1" applyBorder="1" applyAlignment="1" applyProtection="1">
      <alignment horizontal="center" vertical="center"/>
      <protection hidden="1"/>
    </xf>
    <xf numFmtId="41" fontId="5" fillId="33" borderId="16" xfId="48" applyFont="1" applyFill="1" applyBorder="1" applyAlignment="1" applyProtection="1">
      <alignment horizontal="center" vertical="center"/>
      <protection hidden="1"/>
    </xf>
    <xf numFmtId="41" fontId="5" fillId="33" borderId="17" xfId="48" applyFont="1" applyFill="1" applyBorder="1" applyAlignment="1" applyProtection="1">
      <alignment horizontal="left" vertical="center"/>
      <protection hidden="1"/>
    </xf>
    <xf numFmtId="41" fontId="5" fillId="33" borderId="18" xfId="48" applyFont="1" applyFill="1" applyBorder="1" applyAlignment="1" applyProtection="1">
      <alignment horizontal="left" vertical="center"/>
      <protection hidden="1"/>
    </xf>
    <xf numFmtId="41" fontId="5" fillId="33" borderId="19" xfId="48" applyFont="1" applyFill="1" applyBorder="1" applyAlignment="1" applyProtection="1">
      <alignment horizontal="left" vertical="center"/>
      <protection hidden="1"/>
    </xf>
    <xf numFmtId="41" fontId="5" fillId="33" borderId="14" xfId="48" applyFont="1" applyFill="1" applyBorder="1" applyAlignment="1" applyProtection="1">
      <alignment horizontal="centerContinuous" vertical="center"/>
      <protection hidden="1"/>
    </xf>
    <xf numFmtId="41" fontId="5" fillId="33" borderId="16" xfId="48" applyFont="1" applyFill="1" applyBorder="1" applyAlignment="1" applyProtection="1">
      <alignment horizontal="centerContinuous" vertical="center"/>
      <protection hidden="1"/>
    </xf>
    <xf numFmtId="41" fontId="5" fillId="33" borderId="20" xfId="48" applyFont="1" applyFill="1" applyBorder="1" applyAlignment="1" applyProtection="1">
      <alignment horizontal="centerContinuous" vertical="center"/>
      <protection hidden="1"/>
    </xf>
    <xf numFmtId="41" fontId="5" fillId="33" borderId="16" xfId="48" applyFont="1" applyFill="1" applyBorder="1" applyAlignment="1" applyProtection="1">
      <alignment horizontal="left" vertical="center"/>
      <protection hidden="1"/>
    </xf>
    <xf numFmtId="41" fontId="5" fillId="33" borderId="20" xfId="48" applyFont="1" applyFill="1" applyBorder="1" applyAlignment="1" applyProtection="1">
      <alignment horizontal="left" vertical="center"/>
      <protection hidden="1"/>
    </xf>
    <xf numFmtId="41" fontId="3" fillId="0" borderId="16" xfId="48" applyFont="1" applyBorder="1" applyAlignment="1" applyProtection="1">
      <alignment horizontal="left" vertical="center"/>
      <protection hidden="1"/>
    </xf>
    <xf numFmtId="41" fontId="5" fillId="34" borderId="14" xfId="48" applyFont="1" applyFill="1" applyBorder="1" applyAlignment="1" applyProtection="1">
      <alignment horizontal="left" vertical="center"/>
      <protection hidden="1"/>
    </xf>
    <xf numFmtId="41" fontId="5" fillId="34" borderId="16" xfId="48" applyFont="1" applyFill="1" applyBorder="1" applyAlignment="1" applyProtection="1">
      <alignment horizontal="left" vertical="center"/>
      <protection hidden="1"/>
    </xf>
    <xf numFmtId="41" fontId="5" fillId="34" borderId="20" xfId="48" applyFont="1" applyFill="1" applyBorder="1" applyAlignment="1" applyProtection="1">
      <alignment horizontal="left" vertical="center"/>
      <protection hidden="1"/>
    </xf>
    <xf numFmtId="41" fontId="5" fillId="0" borderId="21" xfId="48" applyFont="1" applyFill="1" applyBorder="1" applyAlignment="1" applyProtection="1">
      <alignment horizontal="left" vertical="center"/>
      <protection hidden="1"/>
    </xf>
    <xf numFmtId="41" fontId="5" fillId="33" borderId="14" xfId="48" applyFont="1" applyFill="1" applyBorder="1" applyAlignment="1" applyProtection="1">
      <alignment horizontal="left" vertical="center"/>
      <protection hidden="1"/>
    </xf>
    <xf numFmtId="41" fontId="3" fillId="0" borderId="22" xfId="48" applyFont="1" applyBorder="1" applyAlignment="1" applyProtection="1">
      <alignment horizontal="left" vertical="center"/>
      <protection hidden="1"/>
    </xf>
    <xf numFmtId="41" fontId="3" fillId="0" borderId="23" xfId="48" applyFont="1" applyBorder="1" applyAlignment="1" applyProtection="1">
      <alignment horizontal="left" vertical="center"/>
      <protection hidden="1"/>
    </xf>
    <xf numFmtId="41" fontId="5" fillId="35" borderId="24" xfId="48" applyFont="1" applyFill="1" applyBorder="1" applyAlignment="1" applyProtection="1">
      <alignment horizontal="left" vertical="center"/>
      <protection hidden="1"/>
    </xf>
    <xf numFmtId="41" fontId="5" fillId="35" borderId="25" xfId="48" applyFont="1" applyFill="1" applyBorder="1" applyAlignment="1" applyProtection="1">
      <alignment horizontal="left" vertical="center"/>
      <protection hidden="1"/>
    </xf>
    <xf numFmtId="41" fontId="3" fillId="0" borderId="0" xfId="48" applyFont="1" applyBorder="1" applyAlignment="1" applyProtection="1">
      <alignment horizontal="left" vertical="center"/>
      <protection hidden="1"/>
    </xf>
    <xf numFmtId="41" fontId="3" fillId="0" borderId="26" xfId="48" applyFont="1" applyBorder="1" applyAlignment="1" applyProtection="1">
      <alignment horizontal="left" vertical="center"/>
      <protection hidden="1"/>
    </xf>
    <xf numFmtId="41" fontId="3" fillId="0" borderId="27" xfId="48" applyFont="1" applyBorder="1" applyAlignment="1" applyProtection="1">
      <alignment horizontal="left" vertical="center"/>
      <protection hidden="1"/>
    </xf>
    <xf numFmtId="41" fontId="3" fillId="0" borderId="28" xfId="48" applyFont="1" applyBorder="1" applyAlignment="1" applyProtection="1">
      <alignment horizontal="left" vertical="center"/>
      <protection hidden="1"/>
    </xf>
    <xf numFmtId="41" fontId="5" fillId="35" borderId="29" xfId="48" applyFont="1" applyFill="1" applyBorder="1" applyAlignment="1" applyProtection="1">
      <alignment horizontal="left" vertical="center"/>
      <protection hidden="1"/>
    </xf>
    <xf numFmtId="41" fontId="3" fillId="0" borderId="30" xfId="48" applyFont="1" applyBorder="1" applyAlignment="1" applyProtection="1">
      <alignment horizontal="left" vertical="center"/>
      <protection hidden="1"/>
    </xf>
    <xf numFmtId="41" fontId="3" fillId="0" borderId="19" xfId="48" applyFont="1" applyBorder="1" applyAlignment="1" applyProtection="1">
      <alignment horizontal="left" vertical="center"/>
      <protection hidden="1"/>
    </xf>
    <xf numFmtId="41" fontId="3" fillId="0" borderId="31" xfId="48" applyFont="1" applyBorder="1" applyAlignment="1" applyProtection="1">
      <alignment horizontal="left" vertical="center"/>
      <protection hidden="1"/>
    </xf>
    <xf numFmtId="41" fontId="5" fillId="0" borderId="32" xfId="48" applyFont="1" applyFill="1" applyBorder="1" applyAlignment="1" applyProtection="1">
      <alignment horizontal="left" vertical="center"/>
      <protection hidden="1"/>
    </xf>
    <xf numFmtId="41" fontId="5" fillId="0" borderId="0" xfId="48" applyFont="1" applyAlignment="1" applyProtection="1">
      <alignment horizontal="left" vertical="center"/>
      <protection hidden="1"/>
    </xf>
    <xf numFmtId="41" fontId="3" fillId="0" borderId="33" xfId="48" applyFont="1" applyBorder="1" applyAlignment="1" applyProtection="1">
      <alignment horizontal="left" vertical="center"/>
      <protection hidden="1"/>
    </xf>
    <xf numFmtId="41" fontId="3" fillId="0" borderId="34" xfId="48" applyFont="1" applyBorder="1" applyAlignment="1" applyProtection="1">
      <alignment horizontal="left" vertical="center"/>
      <protection hidden="1"/>
    </xf>
    <xf numFmtId="41" fontId="3" fillId="0" borderId="35" xfId="48" applyFont="1" applyBorder="1" applyAlignment="1" applyProtection="1">
      <alignment horizontal="left" vertical="center"/>
      <protection hidden="1"/>
    </xf>
    <xf numFmtId="41" fontId="3" fillId="0" borderId="36" xfId="48" applyFont="1" applyBorder="1" applyAlignment="1" applyProtection="1">
      <alignment horizontal="left" vertical="center"/>
      <protection hidden="1"/>
    </xf>
    <xf numFmtId="41" fontId="3" fillId="0" borderId="37" xfId="48" applyFont="1" applyBorder="1" applyAlignment="1" applyProtection="1">
      <alignment horizontal="left" vertical="center"/>
      <protection hidden="1"/>
    </xf>
    <xf numFmtId="41" fontId="3" fillId="0" borderId="38" xfId="48" applyFont="1" applyBorder="1" applyAlignment="1" applyProtection="1">
      <alignment horizontal="left" vertical="center"/>
      <protection hidden="1"/>
    </xf>
    <xf numFmtId="41" fontId="3" fillId="0" borderId="39" xfId="48" applyFont="1" applyBorder="1" applyAlignment="1" applyProtection="1">
      <alignment horizontal="left" vertical="center"/>
      <protection hidden="1"/>
    </xf>
    <xf numFmtId="41" fontId="3" fillId="0" borderId="40" xfId="48" applyFont="1" applyBorder="1" applyAlignment="1" applyProtection="1">
      <alignment horizontal="left" vertical="center"/>
      <protection hidden="1"/>
    </xf>
    <xf numFmtId="41" fontId="3" fillId="0" borderId="41" xfId="48" applyFont="1" applyBorder="1" applyAlignment="1" applyProtection="1">
      <alignment horizontal="left" vertical="center"/>
      <protection hidden="1"/>
    </xf>
    <xf numFmtId="41" fontId="3" fillId="0" borderId="42" xfId="48" applyFont="1" applyBorder="1" applyAlignment="1" applyProtection="1">
      <alignment horizontal="left" vertical="center"/>
      <protection hidden="1"/>
    </xf>
    <xf numFmtId="41" fontId="5" fillId="0" borderId="23" xfId="48" applyFont="1" applyBorder="1" applyAlignment="1" applyProtection="1">
      <alignment horizontal="left" vertical="center"/>
      <protection hidden="1"/>
    </xf>
    <xf numFmtId="41" fontId="3" fillId="0" borderId="43" xfId="48" applyFont="1" applyBorder="1" applyAlignment="1" applyProtection="1">
      <alignment horizontal="left" vertical="center"/>
      <protection hidden="1"/>
    </xf>
    <xf numFmtId="176" fontId="3" fillId="0" borderId="0" xfId="48" applyNumberFormat="1" applyFont="1" applyAlignment="1" applyProtection="1">
      <alignment horizontal="left" vertical="center"/>
      <protection hidden="1"/>
    </xf>
    <xf numFmtId="41" fontId="5" fillId="33" borderId="20" xfId="48" applyFont="1" applyFill="1" applyBorder="1" applyAlignment="1" applyProtection="1">
      <alignment horizontal="center" vertical="center"/>
      <protection hidden="1"/>
    </xf>
    <xf numFmtId="41" fontId="5" fillId="0" borderId="16" xfId="48" applyFont="1" applyFill="1" applyBorder="1" applyAlignment="1" applyProtection="1">
      <alignment horizontal="left" vertical="center"/>
      <protection hidden="1"/>
    </xf>
    <xf numFmtId="41" fontId="5" fillId="0" borderId="16" xfId="48" applyFont="1" applyFill="1" applyBorder="1" applyAlignment="1" applyProtection="1">
      <alignment horizontal="center" vertical="center"/>
      <protection hidden="1"/>
    </xf>
    <xf numFmtId="41" fontId="3" fillId="0" borderId="0" xfId="48" applyFont="1" applyFill="1" applyAlignment="1" applyProtection="1">
      <alignment horizontal="left" vertical="center"/>
      <protection hidden="1"/>
    </xf>
    <xf numFmtId="41" fontId="3" fillId="0" borderId="32" xfId="48" applyFont="1" applyBorder="1" applyAlignment="1" applyProtection="1">
      <alignment horizontal="left" vertical="center"/>
      <protection hidden="1"/>
    </xf>
    <xf numFmtId="41" fontId="5" fillId="0" borderId="44" xfId="48" applyFont="1" applyFill="1" applyBorder="1" applyAlignment="1" applyProtection="1">
      <alignment horizontal="left" vertical="center"/>
      <protection hidden="1"/>
    </xf>
    <xf numFmtId="41" fontId="5" fillId="0" borderId="45" xfId="48" applyFont="1" applyFill="1" applyBorder="1" applyAlignment="1" applyProtection="1">
      <alignment horizontal="left" vertical="center"/>
      <protection hidden="1"/>
    </xf>
    <xf numFmtId="41" fontId="3" fillId="0" borderId="46" xfId="48" applyFont="1" applyBorder="1" applyAlignment="1" applyProtection="1">
      <alignment horizontal="left" vertical="center"/>
      <protection hidden="1"/>
    </xf>
    <xf numFmtId="41" fontId="5" fillId="34" borderId="14" xfId="48" applyFont="1" applyFill="1" applyBorder="1" applyAlignment="1" applyProtection="1">
      <alignment horizontal="centerContinuous" vertical="center"/>
      <protection hidden="1"/>
    </xf>
    <xf numFmtId="41" fontId="5" fillId="34" borderId="16" xfId="48" applyFont="1" applyFill="1" applyBorder="1" applyAlignment="1" applyProtection="1">
      <alignment horizontal="centerContinuous" vertical="center"/>
      <protection hidden="1"/>
    </xf>
    <xf numFmtId="41" fontId="5" fillId="34" borderId="20" xfId="48" applyFont="1" applyFill="1" applyBorder="1" applyAlignment="1" applyProtection="1">
      <alignment horizontal="centerContinuous" vertical="center"/>
      <protection hidden="1"/>
    </xf>
    <xf numFmtId="41" fontId="3" fillId="0" borderId="44" xfId="48" applyFont="1" applyBorder="1" applyAlignment="1" applyProtection="1">
      <alignment horizontal="left" vertical="center"/>
      <protection hidden="1"/>
    </xf>
    <xf numFmtId="41" fontId="3" fillId="0" borderId="27" xfId="48" applyFont="1" applyFill="1" applyBorder="1" applyAlignment="1" applyProtection="1">
      <alignment horizontal="left" vertical="center"/>
      <protection hidden="1"/>
    </xf>
    <xf numFmtId="41" fontId="3" fillId="0" borderId="21" xfId="48" applyFont="1" applyBorder="1" applyAlignment="1" applyProtection="1">
      <alignment horizontal="left" vertical="center"/>
      <protection hidden="1"/>
    </xf>
    <xf numFmtId="41" fontId="3" fillId="0" borderId="27" xfId="48" applyFont="1" applyBorder="1" applyAlignment="1" applyProtection="1">
      <alignment horizontal="left" vertical="center" shrinkToFit="1"/>
      <protection hidden="1"/>
    </xf>
    <xf numFmtId="41" fontId="5" fillId="36" borderId="47" xfId="48" applyFont="1" applyFill="1" applyBorder="1" applyAlignment="1" applyProtection="1">
      <alignment horizontal="centerContinuous" vertical="center"/>
      <protection hidden="1"/>
    </xf>
    <xf numFmtId="41" fontId="5" fillId="36" borderId="48" xfId="48" applyFont="1" applyFill="1" applyBorder="1" applyAlignment="1" applyProtection="1">
      <alignment horizontal="centerContinuous" vertical="center"/>
      <protection hidden="1"/>
    </xf>
    <xf numFmtId="41" fontId="5" fillId="36" borderId="42" xfId="48" applyFont="1" applyFill="1" applyBorder="1" applyAlignment="1" applyProtection="1">
      <alignment horizontal="centerContinuous" vertical="center"/>
      <protection hidden="1"/>
    </xf>
    <xf numFmtId="41" fontId="3" fillId="0" borderId="49" xfId="48" applyFont="1" applyBorder="1" applyAlignment="1" applyProtection="1">
      <alignment horizontal="left" vertical="center"/>
      <protection hidden="1"/>
    </xf>
    <xf numFmtId="41" fontId="3" fillId="0" borderId="50" xfId="48" applyFont="1" applyBorder="1" applyAlignment="1" applyProtection="1">
      <alignment horizontal="left" vertical="center"/>
      <protection hidden="1"/>
    </xf>
    <xf numFmtId="41" fontId="3" fillId="0" borderId="51" xfId="48" applyFont="1" applyBorder="1" applyAlignment="1" applyProtection="1">
      <alignment horizontal="center" vertical="center"/>
      <protection hidden="1"/>
    </xf>
    <xf numFmtId="41" fontId="3" fillId="0" borderId="52" xfId="48" applyFont="1" applyBorder="1" applyAlignment="1" applyProtection="1">
      <alignment horizontal="center" vertical="center"/>
      <protection hidden="1"/>
    </xf>
    <xf numFmtId="177" fontId="3" fillId="0" borderId="18" xfId="48" applyNumberFormat="1" applyFont="1" applyFill="1" applyBorder="1" applyAlignment="1" applyProtection="1">
      <alignment horizontal="right" vertical="center"/>
      <protection locked="0"/>
    </xf>
    <xf numFmtId="177" fontId="3" fillId="0" borderId="53" xfId="48" applyNumberFormat="1" applyFont="1" applyBorder="1" applyAlignment="1" applyProtection="1">
      <alignment horizontal="right" vertical="center"/>
      <protection locked="0"/>
    </xf>
    <xf numFmtId="177" fontId="5" fillId="33" borderId="44" xfId="48" applyNumberFormat="1" applyFont="1" applyFill="1" applyBorder="1" applyAlignment="1" applyProtection="1">
      <alignment horizontal="right" vertical="center"/>
      <protection hidden="1"/>
    </xf>
    <xf numFmtId="177" fontId="5" fillId="33" borderId="54" xfId="48" applyNumberFormat="1" applyFont="1" applyFill="1" applyBorder="1" applyAlignment="1" applyProtection="1">
      <alignment horizontal="right" vertical="center"/>
      <protection hidden="1"/>
    </xf>
    <xf numFmtId="177" fontId="5" fillId="33" borderId="55" xfId="48" applyNumberFormat="1" applyFont="1" applyFill="1" applyBorder="1" applyAlignment="1" applyProtection="1">
      <alignment horizontal="right" vertical="center"/>
      <protection hidden="1"/>
    </xf>
    <xf numFmtId="177" fontId="5" fillId="33" borderId="16" xfId="48" applyNumberFormat="1" applyFont="1" applyFill="1" applyBorder="1" applyAlignment="1" applyProtection="1">
      <alignment horizontal="right" vertical="center"/>
      <protection hidden="1"/>
    </xf>
    <xf numFmtId="177" fontId="5" fillId="33" borderId="11" xfId="48" applyNumberFormat="1" applyFont="1" applyFill="1" applyBorder="1" applyAlignment="1" applyProtection="1">
      <alignment horizontal="right" vertical="center"/>
      <protection hidden="1"/>
    </xf>
    <xf numFmtId="177" fontId="5" fillId="33" borderId="20" xfId="48" applyNumberFormat="1" applyFont="1" applyFill="1" applyBorder="1" applyAlignment="1" applyProtection="1">
      <alignment horizontal="right" vertical="center"/>
      <protection hidden="1"/>
    </xf>
    <xf numFmtId="177" fontId="5" fillId="34" borderId="16" xfId="48" applyNumberFormat="1" applyFont="1" applyFill="1" applyBorder="1" applyAlignment="1" applyProtection="1">
      <alignment horizontal="right" vertical="center"/>
      <protection hidden="1"/>
    </xf>
    <xf numFmtId="177" fontId="5" fillId="34" borderId="11" xfId="48" applyNumberFormat="1" applyFont="1" applyFill="1" applyBorder="1" applyAlignment="1" applyProtection="1">
      <alignment horizontal="right" vertical="center"/>
      <protection hidden="1"/>
    </xf>
    <xf numFmtId="177" fontId="5" fillId="34" borderId="20" xfId="48" applyNumberFormat="1" applyFont="1" applyFill="1" applyBorder="1" applyAlignment="1" applyProtection="1">
      <alignment horizontal="right" vertical="center"/>
      <protection hidden="1"/>
    </xf>
    <xf numFmtId="177" fontId="5" fillId="35" borderId="40" xfId="48" applyNumberFormat="1" applyFont="1" applyFill="1" applyBorder="1" applyAlignment="1" applyProtection="1">
      <alignment horizontal="right" vertical="center"/>
      <protection hidden="1"/>
    </xf>
    <xf numFmtId="177" fontId="5" fillId="35" borderId="56" xfId="48" applyNumberFormat="1" applyFont="1" applyFill="1" applyBorder="1" applyAlignment="1" applyProtection="1">
      <alignment horizontal="right" vertical="center"/>
      <protection hidden="1"/>
    </xf>
    <xf numFmtId="177" fontId="5" fillId="35" borderId="57" xfId="48" applyNumberFormat="1" applyFont="1" applyFill="1" applyBorder="1" applyAlignment="1" applyProtection="1">
      <alignment horizontal="right" vertical="center"/>
      <protection hidden="1"/>
    </xf>
    <xf numFmtId="177" fontId="3" fillId="0" borderId="58" xfId="48" applyNumberFormat="1" applyFont="1" applyBorder="1" applyAlignment="1" applyProtection="1">
      <alignment horizontal="right" vertical="center"/>
      <protection locked="0"/>
    </xf>
    <xf numFmtId="177" fontId="3" fillId="0" borderId="29" xfId="48" applyNumberFormat="1" applyFont="1" applyBorder="1" applyAlignment="1" applyProtection="1">
      <alignment horizontal="right" vertical="center"/>
      <protection locked="0"/>
    </xf>
    <xf numFmtId="177" fontId="3" fillId="35" borderId="57" xfId="48" applyNumberFormat="1" applyFont="1" applyFill="1" applyBorder="1" applyAlignment="1" applyProtection="1">
      <alignment horizontal="right" vertical="center"/>
      <protection hidden="1"/>
    </xf>
    <xf numFmtId="177" fontId="3" fillId="0" borderId="58" xfId="48" applyNumberFormat="1" applyFont="1" applyFill="1" applyBorder="1" applyAlignment="1" applyProtection="1">
      <alignment horizontal="right" vertical="center"/>
      <protection locked="0"/>
    </xf>
    <xf numFmtId="177" fontId="5" fillId="35" borderId="58" xfId="48" applyNumberFormat="1" applyFont="1" applyFill="1" applyBorder="1" applyAlignment="1" applyProtection="1">
      <alignment horizontal="right" vertical="center"/>
      <protection hidden="1"/>
    </xf>
    <xf numFmtId="177" fontId="5" fillId="35" borderId="29" xfId="48" applyNumberFormat="1" applyFont="1" applyFill="1" applyBorder="1" applyAlignment="1" applyProtection="1">
      <alignment horizontal="right" vertical="center"/>
      <protection hidden="1"/>
    </xf>
    <xf numFmtId="177" fontId="3" fillId="0" borderId="18" xfId="48" applyNumberFormat="1" applyFont="1" applyBorder="1" applyAlignment="1" applyProtection="1">
      <alignment horizontal="right" vertical="center"/>
      <protection locked="0"/>
    </xf>
    <xf numFmtId="177" fontId="3" fillId="35" borderId="19" xfId="48" applyNumberFormat="1" applyFont="1" applyFill="1" applyBorder="1" applyAlignment="1" applyProtection="1">
      <alignment horizontal="right" vertical="center"/>
      <protection hidden="1"/>
    </xf>
    <xf numFmtId="177" fontId="5" fillId="35" borderId="59" xfId="48" applyNumberFormat="1" applyFont="1" applyFill="1" applyBorder="1" applyAlignment="1" applyProtection="1">
      <alignment horizontal="right" vertical="center"/>
      <protection hidden="1"/>
    </xf>
    <xf numFmtId="177" fontId="5" fillId="35" borderId="24" xfId="48" applyNumberFormat="1" applyFont="1" applyFill="1" applyBorder="1" applyAlignment="1" applyProtection="1">
      <alignment horizontal="right" vertical="center"/>
      <protection hidden="1"/>
    </xf>
    <xf numFmtId="177" fontId="5" fillId="35" borderId="60" xfId="48" applyNumberFormat="1" applyFont="1" applyFill="1" applyBorder="1" applyAlignment="1" applyProtection="1">
      <alignment horizontal="right" vertical="center"/>
      <protection hidden="1"/>
    </xf>
    <xf numFmtId="177" fontId="3" fillId="0" borderId="40" xfId="48" applyNumberFormat="1" applyFont="1" applyBorder="1" applyAlignment="1" applyProtection="1">
      <alignment horizontal="right" vertical="center"/>
      <protection locked="0"/>
    </xf>
    <xf numFmtId="177" fontId="3" fillId="0" borderId="56" xfId="48" applyNumberFormat="1" applyFont="1" applyBorder="1" applyAlignment="1" applyProtection="1">
      <alignment horizontal="right" vertical="center"/>
      <protection locked="0"/>
    </xf>
    <xf numFmtId="177" fontId="3" fillId="35" borderId="61" xfId="48" applyNumberFormat="1" applyFont="1" applyFill="1" applyBorder="1" applyAlignment="1" applyProtection="1">
      <alignment horizontal="right" vertical="center"/>
      <protection hidden="1"/>
    </xf>
    <xf numFmtId="177" fontId="5" fillId="35" borderId="61" xfId="48" applyNumberFormat="1" applyFont="1" applyFill="1" applyBorder="1" applyAlignment="1" applyProtection="1">
      <alignment horizontal="right" vertical="center"/>
      <protection hidden="1"/>
    </xf>
    <xf numFmtId="177" fontId="3" fillId="0" borderId="40" xfId="48" applyNumberFormat="1" applyFont="1" applyFill="1" applyBorder="1" applyAlignment="1" applyProtection="1">
      <alignment horizontal="right" vertical="center"/>
      <protection locked="0"/>
    </xf>
    <xf numFmtId="177" fontId="3" fillId="0" borderId="0" xfId="48" applyNumberFormat="1" applyFont="1" applyFill="1" applyBorder="1" applyAlignment="1" applyProtection="1">
      <alignment horizontal="right" vertical="center"/>
      <protection locked="0"/>
    </xf>
    <xf numFmtId="177" fontId="3" fillId="0" borderId="62" xfId="48" applyNumberFormat="1" applyFont="1" applyBorder="1" applyAlignment="1" applyProtection="1">
      <alignment horizontal="right" vertical="center"/>
      <protection locked="0"/>
    </xf>
    <xf numFmtId="177" fontId="3" fillId="0" borderId="62" xfId="48" applyNumberFormat="1" applyFont="1" applyBorder="1" applyAlignment="1" applyProtection="1">
      <alignment horizontal="right" vertical="center"/>
      <protection hidden="1"/>
    </xf>
    <xf numFmtId="177" fontId="3" fillId="0" borderId="0" xfId="48" applyNumberFormat="1" applyFont="1" applyBorder="1" applyAlignment="1" applyProtection="1">
      <alignment horizontal="right" vertical="center"/>
      <protection hidden="1"/>
    </xf>
    <xf numFmtId="177" fontId="3" fillId="0" borderId="31" xfId="48" applyNumberFormat="1" applyFont="1" applyBorder="1" applyAlignment="1" applyProtection="1">
      <alignment horizontal="right" vertical="center"/>
      <protection hidden="1"/>
    </xf>
    <xf numFmtId="177" fontId="3" fillId="0" borderId="34" xfId="48" applyNumberFormat="1" applyFont="1" applyBorder="1" applyAlignment="1" applyProtection="1">
      <alignment horizontal="right" vertical="center"/>
      <protection hidden="1"/>
    </xf>
    <xf numFmtId="177" fontId="3" fillId="0" borderId="63" xfId="48" applyNumberFormat="1" applyFont="1" applyBorder="1" applyAlignment="1" applyProtection="1">
      <alignment horizontal="right" vertical="center"/>
      <protection hidden="1"/>
    </xf>
    <xf numFmtId="177" fontId="3" fillId="0" borderId="35" xfId="48" applyNumberFormat="1" applyFont="1" applyBorder="1" applyAlignment="1" applyProtection="1">
      <alignment horizontal="right" vertical="center"/>
      <protection hidden="1"/>
    </xf>
    <xf numFmtId="177" fontId="3" fillId="0" borderId="18" xfId="48" applyNumberFormat="1" applyFont="1" applyBorder="1" applyAlignment="1" applyProtection="1">
      <alignment horizontal="right" vertical="center"/>
      <protection hidden="1"/>
    </xf>
    <xf numFmtId="177" fontId="3" fillId="0" borderId="53" xfId="48" applyNumberFormat="1" applyFont="1" applyBorder="1" applyAlignment="1" applyProtection="1">
      <alignment horizontal="right" vertical="center"/>
      <protection hidden="1"/>
    </xf>
    <xf numFmtId="177" fontId="3" fillId="0" borderId="19" xfId="48" applyNumberFormat="1" applyFont="1" applyBorder="1" applyAlignment="1" applyProtection="1">
      <alignment horizontal="right" vertical="center"/>
      <protection hidden="1"/>
    </xf>
    <xf numFmtId="177" fontId="5" fillId="33" borderId="14" xfId="48" applyNumberFormat="1" applyFont="1" applyFill="1" applyBorder="1" applyAlignment="1" applyProtection="1">
      <alignment horizontal="right" vertical="center"/>
      <protection hidden="1"/>
    </xf>
    <xf numFmtId="177" fontId="3" fillId="0" borderId="64" xfId="48" applyNumberFormat="1" applyFont="1" applyBorder="1" applyAlignment="1" applyProtection="1">
      <alignment horizontal="right" vertical="center"/>
      <protection hidden="1"/>
    </xf>
    <xf numFmtId="177" fontId="5" fillId="33" borderId="40" xfId="48" applyNumberFormat="1" applyFont="1" applyFill="1" applyBorder="1" applyAlignment="1" applyProtection="1">
      <alignment horizontal="right" vertical="center"/>
      <protection hidden="1"/>
    </xf>
    <xf numFmtId="177" fontId="5" fillId="33" borderId="56" xfId="48" applyNumberFormat="1" applyFont="1" applyFill="1" applyBorder="1" applyAlignment="1" applyProtection="1">
      <alignment horizontal="right" vertical="center"/>
      <protection hidden="1"/>
    </xf>
    <xf numFmtId="177" fontId="5" fillId="33" borderId="58" xfId="48" applyNumberFormat="1" applyFont="1" applyFill="1" applyBorder="1" applyAlignment="1" applyProtection="1">
      <alignment horizontal="right" vertical="center"/>
      <protection hidden="1"/>
    </xf>
    <xf numFmtId="177" fontId="5" fillId="33" borderId="29" xfId="48" applyNumberFormat="1" applyFont="1" applyFill="1" applyBorder="1" applyAlignment="1" applyProtection="1">
      <alignment horizontal="right" vertical="center"/>
      <protection hidden="1"/>
    </xf>
    <xf numFmtId="177" fontId="5" fillId="33" borderId="18" xfId="48" applyNumberFormat="1" applyFont="1" applyFill="1" applyBorder="1" applyAlignment="1" applyProtection="1">
      <alignment horizontal="right" vertical="center"/>
      <protection hidden="1"/>
    </xf>
    <xf numFmtId="177" fontId="5" fillId="33" borderId="53" xfId="48" applyNumberFormat="1" applyFont="1" applyFill="1" applyBorder="1" applyAlignment="1" applyProtection="1">
      <alignment horizontal="right" vertical="center"/>
      <protection hidden="1"/>
    </xf>
    <xf numFmtId="177" fontId="5" fillId="33" borderId="0" xfId="48" applyNumberFormat="1" applyFont="1" applyFill="1" applyBorder="1" applyAlignment="1" applyProtection="1">
      <alignment horizontal="right" vertical="center"/>
      <protection hidden="1"/>
    </xf>
    <xf numFmtId="177" fontId="3" fillId="0" borderId="16" xfId="48" applyNumberFormat="1" applyFont="1" applyBorder="1" applyAlignment="1" applyProtection="1">
      <alignment horizontal="right" vertical="center"/>
      <protection hidden="1"/>
    </xf>
    <xf numFmtId="177" fontId="5" fillId="37" borderId="16" xfId="48" applyNumberFormat="1" applyFont="1" applyFill="1" applyBorder="1" applyAlignment="1" applyProtection="1">
      <alignment horizontal="right" vertical="center"/>
      <protection hidden="1"/>
    </xf>
    <xf numFmtId="177" fontId="5" fillId="37" borderId="11" xfId="48" applyNumberFormat="1" applyFont="1" applyFill="1" applyBorder="1" applyAlignment="1" applyProtection="1">
      <alignment horizontal="right" vertical="center"/>
      <protection hidden="1"/>
    </xf>
    <xf numFmtId="177" fontId="5" fillId="37" borderId="20" xfId="48" applyNumberFormat="1" applyFont="1" applyFill="1" applyBorder="1" applyAlignment="1" applyProtection="1">
      <alignment horizontal="right" vertical="center"/>
      <protection hidden="1"/>
    </xf>
    <xf numFmtId="177" fontId="3" fillId="0" borderId="29" xfId="48" applyNumberFormat="1" applyFont="1" applyFill="1" applyBorder="1" applyAlignment="1" applyProtection="1">
      <alignment horizontal="right" vertical="center"/>
      <protection locked="0"/>
    </xf>
    <xf numFmtId="177" fontId="3" fillId="35" borderId="40" xfId="48" applyNumberFormat="1" applyFont="1" applyFill="1" applyBorder="1" applyAlignment="1" applyProtection="1">
      <alignment horizontal="right" vertical="center"/>
      <protection hidden="1"/>
    </xf>
    <xf numFmtId="177" fontId="3" fillId="0" borderId="61" xfId="48" applyNumberFormat="1" applyFont="1" applyBorder="1" applyAlignment="1" applyProtection="1">
      <alignment horizontal="right" vertical="center"/>
      <protection hidden="1"/>
    </xf>
    <xf numFmtId="177" fontId="3" fillId="0" borderId="40" xfId="48" applyNumberFormat="1" applyFont="1" applyFill="1" applyBorder="1" applyAlignment="1" applyProtection="1">
      <alignment horizontal="right" vertical="center"/>
      <protection hidden="1"/>
    </xf>
    <xf numFmtId="177" fontId="3" fillId="0" borderId="48" xfId="48" applyNumberFormat="1" applyFont="1" applyBorder="1" applyAlignment="1" applyProtection="1">
      <alignment horizontal="right" vertical="center"/>
      <protection locked="0"/>
    </xf>
    <xf numFmtId="177" fontId="3" fillId="0" borderId="64" xfId="48" applyNumberFormat="1" applyFont="1" applyBorder="1" applyAlignment="1" applyProtection="1">
      <alignment horizontal="right" vertical="center"/>
      <protection locked="0"/>
    </xf>
    <xf numFmtId="177" fontId="3" fillId="35" borderId="48" xfId="48" applyNumberFormat="1" applyFont="1" applyFill="1" applyBorder="1" applyAlignment="1" applyProtection="1">
      <alignment horizontal="right" vertical="center"/>
      <protection hidden="1"/>
    </xf>
    <xf numFmtId="177" fontId="5" fillId="36" borderId="48" xfId="48" applyNumberFormat="1" applyFont="1" applyFill="1" applyBorder="1" applyAlignment="1" applyProtection="1">
      <alignment horizontal="right" vertical="center"/>
      <protection hidden="1"/>
    </xf>
    <xf numFmtId="177" fontId="5" fillId="36" borderId="64" xfId="48" applyNumberFormat="1" applyFont="1" applyFill="1" applyBorder="1" applyAlignment="1" applyProtection="1">
      <alignment horizontal="right" vertical="center"/>
      <protection hidden="1"/>
    </xf>
    <xf numFmtId="177" fontId="5" fillId="33" borderId="57" xfId="48" applyNumberFormat="1" applyFont="1" applyFill="1" applyBorder="1" applyAlignment="1" applyProtection="1">
      <alignment horizontal="right" vertical="center"/>
      <protection hidden="1"/>
    </xf>
    <xf numFmtId="177" fontId="5" fillId="33" borderId="19" xfId="48" applyNumberFormat="1" applyFont="1" applyFill="1" applyBorder="1" applyAlignment="1" applyProtection="1">
      <alignment horizontal="right" vertical="center"/>
      <protection hidden="1"/>
    </xf>
    <xf numFmtId="177" fontId="3" fillId="0" borderId="65" xfId="48" applyNumberFormat="1" applyFont="1" applyBorder="1" applyAlignment="1" applyProtection="1">
      <alignment horizontal="right" vertical="center"/>
      <protection locked="0"/>
    </xf>
    <xf numFmtId="177" fontId="3" fillId="0" borderId="17" xfId="48" applyNumberFormat="1" applyFont="1" applyBorder="1" applyAlignment="1" applyProtection="1">
      <alignment horizontal="right" vertical="center"/>
      <protection locked="0"/>
    </xf>
    <xf numFmtId="177" fontId="3" fillId="0" borderId="47" xfId="48" applyNumberFormat="1" applyFont="1" applyBorder="1" applyAlignment="1" applyProtection="1">
      <alignment horizontal="right" vertical="center"/>
      <protection locked="0"/>
    </xf>
    <xf numFmtId="177" fontId="3" fillId="35" borderId="35" xfId="48" applyNumberFormat="1" applyFont="1" applyFill="1" applyBorder="1" applyAlignment="1" applyProtection="1">
      <alignment horizontal="right" vertical="center"/>
      <protection hidden="1"/>
    </xf>
    <xf numFmtId="177" fontId="3" fillId="0" borderId="42" xfId="48" applyNumberFormat="1" applyFont="1" applyBorder="1" applyAlignment="1" applyProtection="1">
      <alignment horizontal="right" vertical="center"/>
      <protection locked="0"/>
    </xf>
    <xf numFmtId="177" fontId="5" fillId="36" borderId="42" xfId="48" applyNumberFormat="1" applyFont="1" applyFill="1" applyBorder="1" applyAlignment="1" applyProtection="1">
      <alignment horizontal="right" vertical="center"/>
      <protection hidden="1"/>
    </xf>
    <xf numFmtId="41" fontId="5" fillId="0" borderId="22" xfId="48" applyFont="1" applyBorder="1" applyAlignment="1" applyProtection="1">
      <alignment horizontal="left" vertical="center"/>
      <protection hidden="1"/>
    </xf>
    <xf numFmtId="41" fontId="5" fillId="0" borderId="0" xfId="48" applyFont="1" applyBorder="1" applyAlignment="1" applyProtection="1">
      <alignment horizontal="left" vertical="center"/>
      <protection hidden="1"/>
    </xf>
    <xf numFmtId="177" fontId="5" fillId="35" borderId="66" xfId="48" applyNumberFormat="1" applyFont="1" applyFill="1" applyBorder="1" applyAlignment="1" applyProtection="1">
      <alignment horizontal="right" vertical="center"/>
      <protection hidden="1"/>
    </xf>
    <xf numFmtId="177" fontId="5" fillId="35" borderId="65" xfId="48" applyNumberFormat="1" applyFont="1" applyFill="1" applyBorder="1" applyAlignment="1" applyProtection="1">
      <alignment horizontal="right" vertical="center"/>
      <protection hidden="1"/>
    </xf>
    <xf numFmtId="41" fontId="3" fillId="0" borderId="61" xfId="48" applyFont="1" applyBorder="1" applyAlignment="1" applyProtection="1">
      <alignment horizontal="left" vertical="center"/>
      <protection hidden="1"/>
    </xf>
    <xf numFmtId="41" fontId="5" fillId="35" borderId="67" xfId="48" applyFont="1" applyFill="1" applyBorder="1" applyAlignment="1" applyProtection="1">
      <alignment horizontal="left" vertical="center"/>
      <protection hidden="1"/>
    </xf>
    <xf numFmtId="177" fontId="3" fillId="35" borderId="31" xfId="48" applyNumberFormat="1" applyFont="1" applyFill="1" applyBorder="1" applyAlignment="1" applyProtection="1">
      <alignment horizontal="right" vertical="center"/>
      <protection hidden="1"/>
    </xf>
    <xf numFmtId="41" fontId="5" fillId="33" borderId="12" xfId="48" applyFont="1" applyFill="1" applyBorder="1" applyAlignment="1" applyProtection="1">
      <alignment horizontal="center" vertical="center"/>
      <protection hidden="1"/>
    </xf>
    <xf numFmtId="41" fontId="3" fillId="0" borderId="67" xfId="48" applyFont="1" applyBorder="1" applyAlignment="1" applyProtection="1">
      <alignment horizontal="left" vertical="center"/>
      <protection hidden="1"/>
    </xf>
    <xf numFmtId="41" fontId="3" fillId="0" borderId="68" xfId="48" applyFont="1" applyBorder="1" applyAlignment="1" applyProtection="1">
      <alignment horizontal="left" vertical="center"/>
      <protection hidden="1"/>
    </xf>
    <xf numFmtId="41" fontId="3" fillId="0" borderId="69" xfId="48" applyFont="1" applyBorder="1" applyAlignment="1" applyProtection="1">
      <alignment horizontal="left" vertical="center"/>
      <protection hidden="1"/>
    </xf>
    <xf numFmtId="41" fontId="3" fillId="0" borderId="70" xfId="48" applyFont="1" applyBorder="1" applyAlignment="1" applyProtection="1">
      <alignment horizontal="left" vertical="center"/>
      <protection hidden="1"/>
    </xf>
    <xf numFmtId="41" fontId="3" fillId="0" borderId="67" xfId="48" applyFont="1" applyBorder="1" applyAlignment="1" applyProtection="1">
      <alignment horizontal="left" vertical="center" shrinkToFit="1"/>
      <protection hidden="1"/>
    </xf>
    <xf numFmtId="41" fontId="5" fillId="33" borderId="15" xfId="48" applyFont="1" applyFill="1" applyBorder="1" applyAlignment="1" applyProtection="1">
      <alignment horizontal="centerContinuous" vertical="center"/>
      <protection hidden="1"/>
    </xf>
    <xf numFmtId="177" fontId="5" fillId="33" borderId="71" xfId="48" applyNumberFormat="1" applyFont="1" applyFill="1" applyBorder="1" applyAlignment="1" applyProtection="1">
      <alignment horizontal="right" vertical="center"/>
      <protection hidden="1"/>
    </xf>
    <xf numFmtId="177" fontId="5" fillId="33" borderId="65" xfId="48" applyNumberFormat="1" applyFont="1" applyFill="1" applyBorder="1" applyAlignment="1" applyProtection="1">
      <alignment horizontal="right" vertical="center"/>
      <protection hidden="1"/>
    </xf>
    <xf numFmtId="177" fontId="5" fillId="33" borderId="17" xfId="48" applyNumberFormat="1" applyFont="1" applyFill="1" applyBorder="1" applyAlignment="1" applyProtection="1">
      <alignment horizontal="right" vertical="center"/>
      <protection hidden="1"/>
    </xf>
    <xf numFmtId="177" fontId="3" fillId="0" borderId="14" xfId="48" applyNumberFormat="1" applyFont="1" applyBorder="1" applyAlignment="1" applyProtection="1">
      <alignment horizontal="right" vertical="center"/>
      <protection hidden="1"/>
    </xf>
    <xf numFmtId="177" fontId="5" fillId="37" borderId="14" xfId="48" applyNumberFormat="1" applyFont="1" applyFill="1" applyBorder="1" applyAlignment="1" applyProtection="1">
      <alignment horizontal="right" vertical="center"/>
      <protection hidden="1"/>
    </xf>
    <xf numFmtId="177" fontId="5" fillId="34" borderId="14" xfId="48" applyNumberFormat="1" applyFont="1" applyFill="1" applyBorder="1" applyAlignment="1" applyProtection="1">
      <alignment horizontal="right" vertical="center"/>
      <protection hidden="1"/>
    </xf>
    <xf numFmtId="177" fontId="5" fillId="35" borderId="71" xfId="48" applyNumberFormat="1" applyFont="1" applyFill="1" applyBorder="1" applyAlignment="1" applyProtection="1">
      <alignment horizontal="right" vertical="center"/>
      <protection hidden="1"/>
    </xf>
    <xf numFmtId="177" fontId="3" fillId="0" borderId="72" xfId="48" applyNumberFormat="1" applyFont="1" applyBorder="1" applyAlignment="1" applyProtection="1">
      <alignment horizontal="right" vertical="center"/>
      <protection locked="0"/>
    </xf>
    <xf numFmtId="177" fontId="3" fillId="0" borderId="73" xfId="48" applyNumberFormat="1" applyFont="1" applyBorder="1" applyAlignment="1" applyProtection="1">
      <alignment horizontal="right" vertical="center"/>
      <protection locked="0"/>
    </xf>
    <xf numFmtId="177" fontId="3" fillId="0" borderId="22" xfId="48" applyNumberFormat="1" applyFont="1" applyBorder="1" applyAlignment="1" applyProtection="1">
      <alignment horizontal="right" vertical="center"/>
      <protection locked="0"/>
    </xf>
    <xf numFmtId="177" fontId="5" fillId="36" borderId="47" xfId="48" applyNumberFormat="1" applyFont="1" applyFill="1" applyBorder="1" applyAlignment="1" applyProtection="1">
      <alignment horizontal="right" vertical="center"/>
      <protection hidden="1"/>
    </xf>
    <xf numFmtId="177" fontId="3" fillId="0" borderId="74" xfId="48" applyNumberFormat="1" applyFont="1" applyBorder="1" applyAlignment="1" applyProtection="1">
      <alignment horizontal="right" vertical="center"/>
      <protection locked="0"/>
    </xf>
    <xf numFmtId="177" fontId="3" fillId="0" borderId="22" xfId="48" applyNumberFormat="1" applyFont="1" applyBorder="1" applyAlignment="1" applyProtection="1">
      <alignment horizontal="right" vertical="center"/>
      <protection hidden="1"/>
    </xf>
    <xf numFmtId="177" fontId="5" fillId="0" borderId="16" xfId="48" applyNumberFormat="1" applyFont="1" applyFill="1" applyBorder="1" applyAlignment="1" applyProtection="1">
      <alignment horizontal="right" vertical="center"/>
      <protection hidden="1"/>
    </xf>
    <xf numFmtId="177" fontId="3" fillId="0" borderId="31" xfId="48" applyNumberFormat="1" applyFont="1" applyFill="1" applyBorder="1" applyAlignment="1" applyProtection="1">
      <alignment horizontal="right" vertical="center"/>
      <protection hidden="1"/>
    </xf>
    <xf numFmtId="177" fontId="5" fillId="35" borderId="67" xfId="48" applyNumberFormat="1" applyFont="1" applyFill="1" applyBorder="1" applyAlignment="1" applyProtection="1">
      <alignment horizontal="right" vertical="center"/>
      <protection hidden="1"/>
    </xf>
    <xf numFmtId="177" fontId="5" fillId="0" borderId="11" xfId="48" applyNumberFormat="1" applyFont="1" applyFill="1" applyBorder="1" applyAlignment="1" applyProtection="1">
      <alignment horizontal="right" vertical="center"/>
      <protection hidden="1"/>
    </xf>
    <xf numFmtId="177" fontId="3" fillId="0" borderId="42" xfId="48" applyNumberFormat="1" applyFont="1" applyBorder="1" applyAlignment="1" applyProtection="1">
      <alignment horizontal="right" vertical="center"/>
      <protection hidden="1"/>
    </xf>
    <xf numFmtId="177" fontId="3" fillId="0" borderId="0" xfId="48" applyNumberFormat="1" applyFont="1" applyAlignment="1" applyProtection="1">
      <alignment horizontal="right" vertical="center"/>
      <protection hidden="1"/>
    </xf>
    <xf numFmtId="177" fontId="3" fillId="0" borderId="48" xfId="48" applyNumberFormat="1" applyFont="1" applyBorder="1" applyAlignment="1" applyProtection="1">
      <alignment horizontal="right" vertical="center"/>
      <protection hidden="1"/>
    </xf>
    <xf numFmtId="177" fontId="41" fillId="0" borderId="0" xfId="63" applyNumberFormat="1" applyFont="1">
      <alignment vertical="center"/>
      <protection/>
    </xf>
    <xf numFmtId="177" fontId="41" fillId="0" borderId="62" xfId="63" applyNumberFormat="1" applyFont="1" applyBorder="1">
      <alignment vertical="center"/>
      <protection/>
    </xf>
    <xf numFmtId="177" fontId="41" fillId="0" borderId="65" xfId="63" applyNumberFormat="1" applyFont="1" applyBorder="1">
      <alignment vertical="center"/>
      <protection/>
    </xf>
    <xf numFmtId="177" fontId="41" fillId="0" borderId="29" xfId="63" applyNumberFormat="1" applyFont="1" applyBorder="1">
      <alignment vertical="center"/>
      <protection/>
    </xf>
    <xf numFmtId="41" fontId="3" fillId="0" borderId="75" xfId="48" applyFont="1" applyBorder="1" applyAlignment="1" applyProtection="1">
      <alignment horizontal="center" vertical="center"/>
      <protection hidden="1"/>
    </xf>
    <xf numFmtId="41" fontId="3" fillId="0" borderId="76" xfId="48" applyFont="1" applyBorder="1" applyAlignment="1" applyProtection="1">
      <alignment horizontal="center" vertical="center"/>
      <protection hidden="1"/>
    </xf>
    <xf numFmtId="41" fontId="5" fillId="35" borderId="77" xfId="48" applyFont="1" applyFill="1" applyBorder="1" applyAlignment="1" applyProtection="1">
      <alignment horizontal="left" vertical="center"/>
      <protection hidden="1"/>
    </xf>
    <xf numFmtId="41" fontId="5" fillId="35" borderId="60" xfId="48" applyFont="1" applyFill="1" applyBorder="1" applyAlignment="1" applyProtection="1">
      <alignment horizontal="left" vertical="center"/>
      <protection hidden="1"/>
    </xf>
    <xf numFmtId="41" fontId="5" fillId="34" borderId="14" xfId="48" applyFont="1" applyFill="1" applyBorder="1" applyAlignment="1" applyProtection="1">
      <alignment horizontal="left" vertical="center"/>
      <protection hidden="1"/>
    </xf>
    <xf numFmtId="41" fontId="5" fillId="34" borderId="16" xfId="48" applyFont="1" applyFill="1" applyBorder="1" applyAlignment="1" applyProtection="1">
      <alignment horizontal="left" vertical="center"/>
      <protection hidden="1"/>
    </xf>
    <xf numFmtId="41" fontId="5" fillId="33" borderId="14" xfId="48" applyFont="1" applyFill="1" applyBorder="1" applyAlignment="1" applyProtection="1">
      <alignment horizontal="left" vertical="center"/>
      <protection hidden="1"/>
    </xf>
    <xf numFmtId="41" fontId="5" fillId="33" borderId="16" xfId="48" applyFont="1" applyFill="1" applyBorder="1" applyAlignment="1" applyProtection="1">
      <alignment horizontal="left" vertical="center"/>
      <protection hidden="1"/>
    </xf>
    <xf numFmtId="41" fontId="5" fillId="35" borderId="59" xfId="48" applyFont="1" applyFill="1" applyBorder="1" applyAlignment="1" applyProtection="1">
      <alignment horizontal="left" vertical="center"/>
      <protection hidden="1"/>
    </xf>
    <xf numFmtId="41" fontId="5" fillId="37" borderId="14" xfId="48" applyFont="1" applyFill="1" applyBorder="1" applyAlignment="1" applyProtection="1">
      <alignment horizontal="left" vertical="center"/>
      <protection hidden="1"/>
    </xf>
    <xf numFmtId="41" fontId="5" fillId="37" borderId="16" xfId="48" applyFont="1" applyFill="1" applyBorder="1" applyAlignment="1" applyProtection="1">
      <alignment horizontal="left" vertical="center"/>
      <protection hidden="1"/>
    </xf>
    <xf numFmtId="41" fontId="5" fillId="37" borderId="20" xfId="48" applyFont="1" applyFill="1" applyBorder="1" applyAlignment="1" applyProtection="1">
      <alignment horizontal="left" vertical="center"/>
      <protection hidden="1"/>
    </xf>
    <xf numFmtId="41" fontId="5" fillId="34" borderId="20" xfId="48" applyFont="1" applyFill="1" applyBorder="1" applyAlignment="1" applyProtection="1">
      <alignment horizontal="left" vertical="center"/>
      <protection hidden="1"/>
    </xf>
    <xf numFmtId="41" fontId="5" fillId="33" borderId="20" xfId="48" applyFont="1" applyFill="1" applyBorder="1" applyAlignment="1" applyProtection="1">
      <alignment horizontal="left" vertical="center"/>
      <protection hidden="1"/>
    </xf>
    <xf numFmtId="41" fontId="5" fillId="35" borderId="67" xfId="48" applyFont="1" applyFill="1" applyBorder="1" applyAlignment="1" applyProtection="1">
      <alignment horizontal="left" vertical="center"/>
      <protection hidden="1"/>
    </xf>
    <xf numFmtId="41" fontId="5" fillId="35" borderId="61" xfId="48" applyFont="1" applyFill="1" applyBorder="1" applyAlignment="1" applyProtection="1">
      <alignment horizontal="left" vertical="center"/>
      <protection hidden="1"/>
    </xf>
    <xf numFmtId="41" fontId="5" fillId="35" borderId="58" xfId="48" applyFont="1" applyFill="1" applyBorder="1" applyAlignment="1" applyProtection="1">
      <alignment horizontal="left" vertical="center"/>
      <protection hidden="1"/>
    </xf>
    <xf numFmtId="41" fontId="5" fillId="34" borderId="14" xfId="48" applyFont="1" applyFill="1" applyBorder="1" applyAlignment="1" applyProtection="1">
      <alignment horizontal="left" vertical="center" shrinkToFit="1"/>
      <protection hidden="1"/>
    </xf>
    <xf numFmtId="41" fontId="5" fillId="34" borderId="16" xfId="48" applyFont="1" applyFill="1" applyBorder="1" applyAlignment="1" applyProtection="1">
      <alignment horizontal="left" vertical="center" shrinkToFit="1"/>
      <protection hidden="1"/>
    </xf>
    <xf numFmtId="41" fontId="5" fillId="34" borderId="20" xfId="48" applyFont="1" applyFill="1" applyBorder="1" applyAlignment="1" applyProtection="1">
      <alignment horizontal="left" vertical="center" shrinkToFit="1"/>
      <protection hidden="1"/>
    </xf>
    <xf numFmtId="41" fontId="5" fillId="33" borderId="14" xfId="48" applyFont="1" applyFill="1" applyBorder="1" applyAlignment="1" applyProtection="1">
      <alignment horizontal="left" vertical="center" shrinkToFit="1"/>
      <protection hidden="1"/>
    </xf>
    <xf numFmtId="41" fontId="5" fillId="33" borderId="16" xfId="48" applyFont="1" applyFill="1" applyBorder="1" applyAlignment="1" applyProtection="1">
      <alignment horizontal="left" vertical="center" shrinkToFit="1"/>
      <protection hidden="1"/>
    </xf>
    <xf numFmtId="41" fontId="5" fillId="33" borderId="20" xfId="48" applyFont="1" applyFill="1" applyBorder="1" applyAlignment="1" applyProtection="1">
      <alignment horizontal="left" vertical="center" shrinkToFit="1"/>
      <protection hidden="1"/>
    </xf>
    <xf numFmtId="41" fontId="5" fillId="33" borderId="66" xfId="48" applyFont="1" applyFill="1" applyBorder="1" applyAlignment="1" applyProtection="1">
      <alignment horizontal="left" vertical="center"/>
      <protection hidden="1"/>
    </xf>
    <xf numFmtId="41" fontId="5" fillId="33" borderId="59" xfId="48" applyFont="1" applyFill="1" applyBorder="1" applyAlignment="1" applyProtection="1">
      <alignment horizontal="left" vertical="center"/>
      <protection hidden="1"/>
    </xf>
    <xf numFmtId="41" fontId="1" fillId="0" borderId="0" xfId="48" applyFont="1" applyAlignment="1" applyProtection="1">
      <alignment horizontal="center" vertical="center"/>
      <protection hidden="1"/>
    </xf>
    <xf numFmtId="41" fontId="5" fillId="33" borderId="78" xfId="48" applyFont="1" applyFill="1" applyBorder="1" applyAlignment="1" applyProtection="1">
      <alignment horizontal="center" vertical="center"/>
      <protection hidden="1"/>
    </xf>
    <xf numFmtId="41" fontId="5" fillId="33" borderId="14" xfId="48" applyFont="1" applyFill="1" applyBorder="1" applyAlignment="1" applyProtection="1">
      <alignment horizontal="center" vertical="center"/>
      <protection hidden="1"/>
    </xf>
    <xf numFmtId="41" fontId="5" fillId="33" borderId="60" xfId="48" applyFont="1" applyFill="1" applyBorder="1" applyAlignment="1" applyProtection="1">
      <alignment horizontal="left" vertical="center"/>
      <protection hidden="1"/>
    </xf>
    <xf numFmtId="41" fontId="5" fillId="33" borderId="65" xfId="48" applyFont="1" applyFill="1" applyBorder="1" applyAlignment="1" applyProtection="1">
      <alignment horizontal="left" vertical="center"/>
      <protection hidden="1"/>
    </xf>
    <xf numFmtId="41" fontId="5" fillId="33" borderId="58" xfId="48" applyFont="1" applyFill="1" applyBorder="1" applyAlignment="1" applyProtection="1">
      <alignment horizontal="left" vertical="center"/>
      <protection hidden="1"/>
    </xf>
    <xf numFmtId="41" fontId="5" fillId="33" borderId="61" xfId="48" applyFont="1" applyFill="1" applyBorder="1" applyAlignment="1" applyProtection="1">
      <alignment horizontal="left" vertical="center"/>
      <protection hidden="1"/>
    </xf>
    <xf numFmtId="41" fontId="5" fillId="33" borderId="47" xfId="48" applyFont="1" applyFill="1" applyBorder="1" applyAlignment="1" applyProtection="1">
      <alignment horizontal="left" vertical="center"/>
      <protection hidden="1"/>
    </xf>
    <xf numFmtId="41" fontId="5" fillId="33" borderId="48" xfId="48" applyFont="1" applyFill="1" applyBorder="1" applyAlignment="1" applyProtection="1">
      <alignment horizontal="left" vertical="center"/>
      <protection hidden="1"/>
    </xf>
    <xf numFmtId="41" fontId="5" fillId="33" borderId="42" xfId="48" applyFont="1" applyFill="1" applyBorder="1" applyAlignment="1" applyProtection="1">
      <alignment horizontal="left" vertical="center"/>
      <protection hidden="1"/>
    </xf>
    <xf numFmtId="41" fontId="5" fillId="33" borderId="16" xfId="48" applyFont="1" applyFill="1" applyBorder="1" applyAlignment="1" applyProtection="1">
      <alignment horizontal="center" vertical="center"/>
      <protection hidden="1"/>
    </xf>
    <xf numFmtId="41" fontId="5" fillId="33" borderId="20" xfId="48" applyFont="1" applyFill="1" applyBorder="1" applyAlignment="1" applyProtection="1">
      <alignment horizontal="center" vertical="center"/>
      <protection hidden="1"/>
    </xf>
    <xf numFmtId="41" fontId="5" fillId="33" borderId="45" xfId="48" applyFont="1" applyFill="1" applyBorder="1" applyAlignment="1" applyProtection="1">
      <alignment horizontal="left" vertical="center"/>
      <protection hidden="1"/>
    </xf>
    <xf numFmtId="41" fontId="5" fillId="33" borderId="44" xfId="48" applyFont="1" applyFill="1" applyBorder="1" applyAlignment="1" applyProtection="1">
      <alignment horizontal="left" vertical="center"/>
      <protection hidden="1"/>
    </xf>
    <xf numFmtId="41" fontId="5" fillId="33" borderId="55" xfId="48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view="pageBreakPreview" zoomScale="95" zoomScaleNormal="90" zoomScaleSheetLayoutView="95" zoomScalePageLayoutView="0" workbookViewId="0" topLeftCell="A1">
      <pane ySplit="10" topLeftCell="A131" activePane="bottomLeft" state="frozen"/>
      <selection pane="topLeft" activeCell="A1" sqref="A1"/>
      <selection pane="bottomLeft" activeCell="A1" sqref="A1:N1"/>
    </sheetView>
  </sheetViews>
  <sheetFormatPr defaultColWidth="12.77734375" defaultRowHeight="19.5" customHeight="1"/>
  <cols>
    <col min="1" max="3" width="3.3359375" style="1" customWidth="1"/>
    <col min="4" max="4" width="17.77734375" style="1" customWidth="1"/>
    <col min="5" max="7" width="14.4453125" style="1" customWidth="1"/>
    <col min="8" max="10" width="3.3359375" style="1" customWidth="1"/>
    <col min="11" max="11" width="17.77734375" style="1" customWidth="1"/>
    <col min="12" max="14" width="14.4453125" style="1" customWidth="1"/>
    <col min="15" max="15" width="13.77734375" style="1" customWidth="1"/>
    <col min="16" max="16384" width="12.77734375" style="1" customWidth="1"/>
  </cols>
  <sheetData>
    <row r="1" spans="1:14" ht="34.5" customHeight="1">
      <c r="A1" s="211" t="str">
        <f>대차대조표!A1</f>
        <v>강원대학교 학교기업 2010년 결산서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ht="15" customHeight="1">
      <c r="A2" s="2"/>
    </row>
    <row r="3" spans="1:14" ht="19.5" customHeight="1">
      <c r="A3" s="3" t="s">
        <v>0</v>
      </c>
      <c r="N3" s="4" t="s">
        <v>209</v>
      </c>
    </row>
    <row r="4" spans="1:14" ht="18.75" customHeight="1">
      <c r="A4" s="212" t="s">
        <v>2</v>
      </c>
      <c r="B4" s="212"/>
      <c r="C4" s="212"/>
      <c r="D4" s="212"/>
      <c r="E4" s="5" t="s">
        <v>3</v>
      </c>
      <c r="F4" s="6"/>
      <c r="G4" s="7"/>
      <c r="H4" s="212" t="s">
        <v>2</v>
      </c>
      <c r="I4" s="212"/>
      <c r="J4" s="212"/>
      <c r="K4" s="213"/>
      <c r="L4" s="161" t="s">
        <v>4</v>
      </c>
      <c r="M4" s="6"/>
      <c r="N4" s="8"/>
    </row>
    <row r="5" spans="1:14" ht="18.75" customHeight="1">
      <c r="A5" s="9" t="s">
        <v>5</v>
      </c>
      <c r="B5" s="10" t="s">
        <v>6</v>
      </c>
      <c r="C5" s="11" t="s">
        <v>7</v>
      </c>
      <c r="D5" s="12" t="s">
        <v>8</v>
      </c>
      <c r="E5" s="13" t="str">
        <f>대차대조표!E5</f>
        <v>2010회계연도(당기)</v>
      </c>
      <c r="F5" s="11" t="str">
        <f>대차대조표!F5</f>
        <v>2009회계연도(전기)</v>
      </c>
      <c r="G5" s="13" t="s">
        <v>10</v>
      </c>
      <c r="H5" s="9" t="s">
        <v>5</v>
      </c>
      <c r="I5" s="10" t="s">
        <v>6</v>
      </c>
      <c r="J5" s="11" t="s">
        <v>7</v>
      </c>
      <c r="K5" s="155" t="s">
        <v>8</v>
      </c>
      <c r="L5" s="9" t="str">
        <f>E5</f>
        <v>2010회계연도(당기)</v>
      </c>
      <c r="M5" s="11" t="str">
        <f>F5</f>
        <v>2009회계연도(전기)</v>
      </c>
      <c r="N5" s="55" t="s">
        <v>10</v>
      </c>
    </row>
    <row r="6" spans="1:14" ht="18.75" customHeight="1">
      <c r="A6" s="209" t="s">
        <v>244</v>
      </c>
      <c r="B6" s="210"/>
      <c r="C6" s="210"/>
      <c r="D6" s="214"/>
      <c r="E6" s="120">
        <f>E12</f>
        <v>3891999702</v>
      </c>
      <c r="F6" s="121">
        <f>F12</f>
        <v>2921085362</v>
      </c>
      <c r="G6" s="120">
        <f>E6-F6</f>
        <v>970914340</v>
      </c>
      <c r="H6" s="209" t="s">
        <v>255</v>
      </c>
      <c r="I6" s="210"/>
      <c r="J6" s="210"/>
      <c r="K6" s="210"/>
      <c r="L6" s="162">
        <f>L12</f>
        <v>3999954548</v>
      </c>
      <c r="M6" s="121">
        <f>M12</f>
        <v>2099502054</v>
      </c>
      <c r="N6" s="140">
        <f>L6-M6</f>
        <v>1900452494</v>
      </c>
    </row>
    <row r="7" spans="1:14" ht="18.75" customHeight="1">
      <c r="A7" s="215" t="s">
        <v>300</v>
      </c>
      <c r="B7" s="216"/>
      <c r="C7" s="216"/>
      <c r="D7" s="217"/>
      <c r="E7" s="122">
        <f>E100</f>
        <v>1000000</v>
      </c>
      <c r="F7" s="123">
        <f>F100</f>
        <v>0</v>
      </c>
      <c r="G7" s="120">
        <f>E7-F7</f>
        <v>1000000</v>
      </c>
      <c r="H7" s="215" t="s">
        <v>300</v>
      </c>
      <c r="I7" s="216"/>
      <c r="J7" s="216"/>
      <c r="K7" s="216"/>
      <c r="L7" s="163">
        <f>L100</f>
        <v>75353440</v>
      </c>
      <c r="M7" s="123">
        <f>M100</f>
        <v>101471727</v>
      </c>
      <c r="N7" s="140">
        <f>L7-M7</f>
        <v>-26118287</v>
      </c>
    </row>
    <row r="8" spans="1:14" ht="18.75" customHeight="1">
      <c r="A8" s="215" t="s">
        <v>318</v>
      </c>
      <c r="B8" s="216"/>
      <c r="C8" s="216"/>
      <c r="D8" s="217"/>
      <c r="E8" s="124">
        <f>E129</f>
        <v>4600000</v>
      </c>
      <c r="F8" s="125">
        <f>F129</f>
        <v>0</v>
      </c>
      <c r="G8" s="126"/>
      <c r="H8" s="215" t="s">
        <v>318</v>
      </c>
      <c r="I8" s="216"/>
      <c r="J8" s="216"/>
      <c r="K8" s="216"/>
      <c r="L8" s="164">
        <f>L129</f>
        <v>0</v>
      </c>
      <c r="M8" s="125">
        <f>M129</f>
        <v>0</v>
      </c>
      <c r="N8" s="140">
        <f>L8-M8</f>
        <v>0</v>
      </c>
    </row>
    <row r="9" spans="1:14" ht="18.75" customHeight="1">
      <c r="A9" s="218" t="s">
        <v>11</v>
      </c>
      <c r="B9" s="219"/>
      <c r="C9" s="219"/>
      <c r="D9" s="220"/>
      <c r="E9" s="124">
        <f>E137</f>
        <v>926489888</v>
      </c>
      <c r="F9" s="125">
        <f>F137</f>
        <v>206378307</v>
      </c>
      <c r="G9" s="124">
        <f>E9-F9</f>
        <v>720111581</v>
      </c>
      <c r="H9" s="218" t="s">
        <v>12</v>
      </c>
      <c r="I9" s="219"/>
      <c r="J9" s="219"/>
      <c r="K9" s="219"/>
      <c r="L9" s="164">
        <f>L137</f>
        <v>748781602</v>
      </c>
      <c r="M9" s="125">
        <f>M137</f>
        <v>926489888</v>
      </c>
      <c r="N9" s="141">
        <f>L9-M9</f>
        <v>-177708286</v>
      </c>
    </row>
    <row r="10" spans="1:14" ht="18.75" customHeight="1">
      <c r="A10" s="213" t="s">
        <v>13</v>
      </c>
      <c r="B10" s="221"/>
      <c r="C10" s="221"/>
      <c r="D10" s="222"/>
      <c r="E10" s="82">
        <f>SUM(E6:E9)</f>
        <v>4824089590</v>
      </c>
      <c r="F10" s="83">
        <f>SUM(F6:F9)</f>
        <v>3127463669</v>
      </c>
      <c r="G10" s="82">
        <f>E10-F10</f>
        <v>1696625921</v>
      </c>
      <c r="H10" s="17" t="s">
        <v>14</v>
      </c>
      <c r="I10" s="18"/>
      <c r="J10" s="18"/>
      <c r="K10" s="18"/>
      <c r="L10" s="118">
        <f>SUM(L6:L9)</f>
        <v>4824089590</v>
      </c>
      <c r="M10" s="83">
        <f>SUM(M6:M9)</f>
        <v>3127463669</v>
      </c>
      <c r="N10" s="84">
        <f>L10-M10</f>
        <v>1696625921</v>
      </c>
    </row>
    <row r="11" spans="1:14" ht="15" customHeight="1">
      <c r="A11" s="22"/>
      <c r="B11" s="22"/>
      <c r="C11" s="22"/>
      <c r="D11" s="22"/>
      <c r="E11" s="127"/>
      <c r="F11" s="127"/>
      <c r="G11" s="127"/>
      <c r="H11" s="22"/>
      <c r="I11" s="22"/>
      <c r="J11" s="22"/>
      <c r="K11" s="22"/>
      <c r="L11" s="165"/>
      <c r="M11" s="127"/>
      <c r="N11" s="127"/>
    </row>
    <row r="12" spans="1:14" ht="18.75" customHeight="1">
      <c r="A12" s="195" t="s">
        <v>244</v>
      </c>
      <c r="B12" s="196"/>
      <c r="C12" s="196"/>
      <c r="D12" s="197"/>
      <c r="E12" s="128">
        <f>E13+E75</f>
        <v>3891999702</v>
      </c>
      <c r="F12" s="129">
        <f>F13+F75</f>
        <v>2921085362</v>
      </c>
      <c r="G12" s="130">
        <f>E12-F12</f>
        <v>970914340</v>
      </c>
      <c r="H12" s="195" t="s">
        <v>244</v>
      </c>
      <c r="I12" s="196"/>
      <c r="J12" s="196"/>
      <c r="K12" s="196"/>
      <c r="L12" s="166">
        <f>L13+L75</f>
        <v>3999954548</v>
      </c>
      <c r="M12" s="129">
        <f>M13+M75</f>
        <v>2099502054</v>
      </c>
      <c r="N12" s="130">
        <f>L12-M12</f>
        <v>1900452494</v>
      </c>
    </row>
    <row r="13" spans="1:14" ht="18.75" customHeight="1">
      <c r="A13" s="190" t="s">
        <v>245</v>
      </c>
      <c r="B13" s="191"/>
      <c r="C13" s="191"/>
      <c r="D13" s="198"/>
      <c r="E13" s="85">
        <f>E14+E31+E43+E62</f>
        <v>3863763903</v>
      </c>
      <c r="F13" s="86">
        <f>F14+F31+F43+F62</f>
        <v>2275538618</v>
      </c>
      <c r="G13" s="87">
        <f>E13-F13</f>
        <v>1588225285</v>
      </c>
      <c r="H13" s="190" t="s">
        <v>250</v>
      </c>
      <c r="I13" s="191"/>
      <c r="J13" s="191"/>
      <c r="K13" s="191"/>
      <c r="L13" s="167">
        <f>L14+L31+L43+L62</f>
        <v>3681290500</v>
      </c>
      <c r="M13" s="86">
        <f>M14+M31+M43+M62</f>
        <v>1984926020</v>
      </c>
      <c r="N13" s="87">
        <f>L13-M13</f>
        <v>1696364480</v>
      </c>
    </row>
    <row r="14" spans="1:14" ht="18.75" customHeight="1">
      <c r="A14" s="26"/>
      <c r="B14" s="192" t="s">
        <v>246</v>
      </c>
      <c r="C14" s="193"/>
      <c r="D14" s="199"/>
      <c r="E14" s="82">
        <f>SUM(E15,E17,E19,E21,E24)</f>
        <v>3433687547</v>
      </c>
      <c r="F14" s="83">
        <f>SUM(F15,F17,F19,F21,F24)</f>
        <v>1483026165</v>
      </c>
      <c r="G14" s="84">
        <f>E14-F14</f>
        <v>1950661382</v>
      </c>
      <c r="H14" s="26"/>
      <c r="I14" s="192" t="s">
        <v>251</v>
      </c>
      <c r="J14" s="193"/>
      <c r="K14" s="193"/>
      <c r="L14" s="118">
        <f>SUM(L15,L18,L24,L27,L29)</f>
        <v>2741455929</v>
      </c>
      <c r="M14" s="83">
        <f>SUM(M15,M18,M24,M27,M29)</f>
        <v>801850808</v>
      </c>
      <c r="N14" s="84">
        <f>L14-M14</f>
        <v>1939605121</v>
      </c>
    </row>
    <row r="15" spans="1:14" s="41" customFormat="1" ht="18.75" customHeight="1">
      <c r="A15" s="148"/>
      <c r="B15" s="149"/>
      <c r="C15" s="188" t="s">
        <v>17</v>
      </c>
      <c r="D15" s="189"/>
      <c r="E15" s="88">
        <f>E16</f>
        <v>2218890596</v>
      </c>
      <c r="F15" s="89">
        <f>F16</f>
        <v>543632696</v>
      </c>
      <c r="G15" s="90">
        <f>E15-F15</f>
        <v>1675257900</v>
      </c>
      <c r="H15" s="149"/>
      <c r="I15" s="149"/>
      <c r="J15" s="188" t="s">
        <v>18</v>
      </c>
      <c r="K15" s="194"/>
      <c r="L15" s="168">
        <f>SUM(L16:L17)</f>
        <v>2156945449</v>
      </c>
      <c r="M15" s="89">
        <f>SUM(M16:M17)</f>
        <v>425625717</v>
      </c>
      <c r="N15" s="90">
        <f>L15-M15</f>
        <v>1731319732</v>
      </c>
    </row>
    <row r="16" spans="1:14" ht="18.75" customHeight="1">
      <c r="A16" s="28"/>
      <c r="B16" s="32"/>
      <c r="C16" s="33"/>
      <c r="D16" s="34" t="s">
        <v>17</v>
      </c>
      <c r="E16" s="94">
        <f>운영계산서!E16</f>
        <v>2218890596</v>
      </c>
      <c r="F16" s="131">
        <f>운영계산서!F16</f>
        <v>543632696</v>
      </c>
      <c r="G16" s="93">
        <f aca="true" t="shared" si="0" ref="G16:G25">E16-F16</f>
        <v>1675257900</v>
      </c>
      <c r="H16" s="28"/>
      <c r="I16" s="32"/>
      <c r="J16" s="35"/>
      <c r="K16" s="156" t="s">
        <v>19</v>
      </c>
      <c r="L16" s="142">
        <f>운영계산서!L16</f>
        <v>211239461</v>
      </c>
      <c r="M16" s="92">
        <f>운영계산서!M16</f>
        <v>124032836</v>
      </c>
      <c r="N16" s="93">
        <f aca="true" t="shared" si="1" ref="N16:N30">L16-M16</f>
        <v>87206625</v>
      </c>
    </row>
    <row r="17" spans="1:14" ht="18.75" customHeight="1">
      <c r="A17" s="28"/>
      <c r="B17" s="29"/>
      <c r="C17" s="200" t="s">
        <v>20</v>
      </c>
      <c r="D17" s="201"/>
      <c r="E17" s="95">
        <f>E18</f>
        <v>10222182</v>
      </c>
      <c r="F17" s="96">
        <f>F18</f>
        <v>0</v>
      </c>
      <c r="G17" s="90">
        <f t="shared" si="0"/>
        <v>10222182</v>
      </c>
      <c r="H17" s="28"/>
      <c r="I17" s="32"/>
      <c r="J17" s="37"/>
      <c r="K17" s="156" t="s">
        <v>21</v>
      </c>
      <c r="L17" s="142">
        <f>운영계산서!L17</f>
        <v>1945705988</v>
      </c>
      <c r="M17" s="92">
        <f>운영계산서!M17</f>
        <v>301592881</v>
      </c>
      <c r="N17" s="93">
        <f t="shared" si="1"/>
        <v>1644113107</v>
      </c>
    </row>
    <row r="18" spans="1:14" ht="18.75" customHeight="1">
      <c r="A18" s="28"/>
      <c r="B18" s="32"/>
      <c r="C18" s="33"/>
      <c r="D18" s="34" t="s">
        <v>20</v>
      </c>
      <c r="E18" s="91">
        <f>운영계산서!E18</f>
        <v>10222182</v>
      </c>
      <c r="F18" s="92">
        <f>운영계산서!F18</f>
        <v>0</v>
      </c>
      <c r="G18" s="93">
        <f t="shared" si="0"/>
        <v>10222182</v>
      </c>
      <c r="H18" s="28"/>
      <c r="I18" s="29"/>
      <c r="J18" s="200" t="s">
        <v>22</v>
      </c>
      <c r="K18" s="202"/>
      <c r="L18" s="151">
        <f>SUM(L19:L23)</f>
        <v>0</v>
      </c>
      <c r="M18" s="96">
        <f>SUM(M19:M23)</f>
        <v>6049894</v>
      </c>
      <c r="N18" s="90">
        <f t="shared" si="1"/>
        <v>-6049894</v>
      </c>
    </row>
    <row r="19" spans="1:14" ht="18.75" customHeight="1">
      <c r="A19" s="28"/>
      <c r="B19" s="29"/>
      <c r="C19" s="200" t="s">
        <v>23</v>
      </c>
      <c r="D19" s="201"/>
      <c r="E19" s="95">
        <f>E20</f>
        <v>0</v>
      </c>
      <c r="F19" s="96">
        <f>F20</f>
        <v>0</v>
      </c>
      <c r="G19" s="90">
        <f t="shared" si="0"/>
        <v>0</v>
      </c>
      <c r="H19" s="28"/>
      <c r="I19" s="32"/>
      <c r="J19" s="35"/>
      <c r="K19" s="156" t="s">
        <v>19</v>
      </c>
      <c r="L19" s="142">
        <f>운영계산서!L19</f>
        <v>0</v>
      </c>
      <c r="M19" s="92">
        <f>운영계산서!M19</f>
        <v>0</v>
      </c>
      <c r="N19" s="93">
        <f t="shared" si="1"/>
        <v>0</v>
      </c>
    </row>
    <row r="20" spans="1:14" ht="18.75" customHeight="1">
      <c r="A20" s="28"/>
      <c r="B20" s="32"/>
      <c r="C20" s="33"/>
      <c r="D20" s="34" t="s">
        <v>23</v>
      </c>
      <c r="E20" s="94">
        <f>운영계산서!E20</f>
        <v>0</v>
      </c>
      <c r="F20" s="131">
        <f>운영계산서!F20</f>
        <v>0</v>
      </c>
      <c r="G20" s="93">
        <f t="shared" si="0"/>
        <v>0</v>
      </c>
      <c r="H20" s="28"/>
      <c r="I20" s="32"/>
      <c r="J20" s="29"/>
      <c r="K20" s="156" t="s">
        <v>24</v>
      </c>
      <c r="L20" s="142">
        <f>운영계산서!L20</f>
        <v>0</v>
      </c>
      <c r="M20" s="92">
        <f>운영계산서!M20</f>
        <v>0</v>
      </c>
      <c r="N20" s="93">
        <f t="shared" si="1"/>
        <v>0</v>
      </c>
    </row>
    <row r="21" spans="1:14" ht="18.75" customHeight="1">
      <c r="A21" s="28"/>
      <c r="B21" s="29"/>
      <c r="C21" s="200" t="s">
        <v>332</v>
      </c>
      <c r="D21" s="201"/>
      <c r="E21" s="95">
        <f>SUM(E22:E23)</f>
        <v>0</v>
      </c>
      <c r="F21" s="96">
        <f>SUM(F22:F23)</f>
        <v>0</v>
      </c>
      <c r="G21" s="90">
        <f t="shared" si="0"/>
        <v>0</v>
      </c>
      <c r="H21" s="28"/>
      <c r="I21" s="32"/>
      <c r="J21" s="29"/>
      <c r="K21" s="156" t="s">
        <v>26</v>
      </c>
      <c r="L21" s="142">
        <f>운영계산서!L21</f>
        <v>0</v>
      </c>
      <c r="M21" s="92">
        <f>운영계산서!M21</f>
        <v>0</v>
      </c>
      <c r="N21" s="93">
        <f t="shared" si="1"/>
        <v>0</v>
      </c>
    </row>
    <row r="22" spans="1:14" ht="18.75" customHeight="1">
      <c r="A22" s="28"/>
      <c r="B22" s="32"/>
      <c r="C22" s="35"/>
      <c r="D22" s="34" t="s">
        <v>25</v>
      </c>
      <c r="E22" s="91">
        <f>운영계산서!E22</f>
        <v>0</v>
      </c>
      <c r="F22" s="92">
        <f>운영계산서!F22</f>
        <v>0</v>
      </c>
      <c r="G22" s="93">
        <f t="shared" si="0"/>
        <v>0</v>
      </c>
      <c r="H22" s="28"/>
      <c r="I22" s="32"/>
      <c r="J22" s="29"/>
      <c r="K22" s="156" t="s">
        <v>27</v>
      </c>
      <c r="L22" s="142">
        <f>운영계산서!L22</f>
        <v>0</v>
      </c>
      <c r="M22" s="92">
        <f>운영계산서!M22</f>
        <v>6049894</v>
      </c>
      <c r="N22" s="93">
        <f t="shared" si="1"/>
        <v>-6049894</v>
      </c>
    </row>
    <row r="23" spans="1:14" ht="18.75" customHeight="1">
      <c r="A23" s="28"/>
      <c r="B23" s="32"/>
      <c r="C23" s="37"/>
      <c r="D23" s="34" t="s">
        <v>228</v>
      </c>
      <c r="E23" s="91">
        <f>운영계산서!E23</f>
        <v>0</v>
      </c>
      <c r="F23" s="92">
        <f>운영계산서!F23</f>
        <v>0</v>
      </c>
      <c r="G23" s="93">
        <f t="shared" si="0"/>
        <v>0</v>
      </c>
      <c r="H23" s="28"/>
      <c r="I23" s="32"/>
      <c r="J23" s="37"/>
      <c r="K23" s="156" t="s">
        <v>29</v>
      </c>
      <c r="L23" s="142">
        <f>운영계산서!L23</f>
        <v>0</v>
      </c>
      <c r="M23" s="92">
        <f>운영계산서!M23</f>
        <v>0</v>
      </c>
      <c r="N23" s="93">
        <f t="shared" si="1"/>
        <v>0</v>
      </c>
    </row>
    <row r="24" spans="1:14" ht="18.75" customHeight="1">
      <c r="A24" s="28"/>
      <c r="B24" s="29"/>
      <c r="C24" s="200" t="s">
        <v>333</v>
      </c>
      <c r="D24" s="201"/>
      <c r="E24" s="95">
        <f>E25</f>
        <v>1204574769</v>
      </c>
      <c r="F24" s="96">
        <f>F25</f>
        <v>939393469</v>
      </c>
      <c r="G24" s="90">
        <f t="shared" si="0"/>
        <v>265181300</v>
      </c>
      <c r="H24" s="28"/>
      <c r="I24" s="29"/>
      <c r="J24" s="200" t="s">
        <v>334</v>
      </c>
      <c r="K24" s="202"/>
      <c r="L24" s="151">
        <f>L25+L26</f>
        <v>0</v>
      </c>
      <c r="M24" s="96">
        <f>M25+M26</f>
        <v>0</v>
      </c>
      <c r="N24" s="90">
        <f t="shared" si="1"/>
        <v>0</v>
      </c>
    </row>
    <row r="25" spans="1:14" ht="18.75" customHeight="1">
      <c r="A25" s="28"/>
      <c r="B25" s="32"/>
      <c r="C25" s="35"/>
      <c r="D25" s="34" t="s">
        <v>28</v>
      </c>
      <c r="E25" s="91">
        <f>운영계산서!E25</f>
        <v>1204574769</v>
      </c>
      <c r="F25" s="92">
        <f>운영계산서!F25</f>
        <v>939393469</v>
      </c>
      <c r="G25" s="93">
        <f t="shared" si="0"/>
        <v>265181300</v>
      </c>
      <c r="H25" s="28"/>
      <c r="I25" s="32"/>
      <c r="J25" s="35"/>
      <c r="K25" s="156" t="s">
        <v>30</v>
      </c>
      <c r="L25" s="142">
        <f>운영계산서!L25</f>
        <v>0</v>
      </c>
      <c r="M25" s="92">
        <f>운영계산서!M25</f>
        <v>0</v>
      </c>
      <c r="N25" s="93">
        <f t="shared" si="1"/>
        <v>0</v>
      </c>
    </row>
    <row r="26" spans="1:14" ht="18.75" customHeight="1">
      <c r="A26" s="28"/>
      <c r="B26" s="32"/>
      <c r="C26" s="32"/>
      <c r="D26" s="38"/>
      <c r="E26" s="115"/>
      <c r="F26" s="116"/>
      <c r="G26" s="117"/>
      <c r="H26" s="28"/>
      <c r="I26" s="32"/>
      <c r="J26" s="37"/>
      <c r="K26" s="156" t="s">
        <v>32</v>
      </c>
      <c r="L26" s="142">
        <f>운영계산서!L26</f>
        <v>0</v>
      </c>
      <c r="M26" s="92">
        <f>운영계산서!M26</f>
        <v>0</v>
      </c>
      <c r="N26" s="93">
        <f t="shared" si="1"/>
        <v>0</v>
      </c>
    </row>
    <row r="27" spans="1:14" ht="18.75" customHeight="1">
      <c r="A27" s="28"/>
      <c r="B27" s="32"/>
      <c r="C27" s="32"/>
      <c r="D27" s="39"/>
      <c r="E27" s="110"/>
      <c r="F27" s="109"/>
      <c r="G27" s="111"/>
      <c r="H27" s="28"/>
      <c r="I27" s="29"/>
      <c r="J27" s="200" t="s">
        <v>335</v>
      </c>
      <c r="K27" s="202"/>
      <c r="L27" s="151">
        <f>L28</f>
        <v>0</v>
      </c>
      <c r="M27" s="96">
        <f>M28</f>
        <v>0</v>
      </c>
      <c r="N27" s="90">
        <f t="shared" si="1"/>
        <v>0</v>
      </c>
    </row>
    <row r="28" spans="1:14" ht="18.75" customHeight="1">
      <c r="A28" s="28"/>
      <c r="B28" s="32"/>
      <c r="C28" s="32"/>
      <c r="D28" s="39"/>
      <c r="E28" s="110"/>
      <c r="F28" s="109"/>
      <c r="G28" s="111"/>
      <c r="H28" s="28"/>
      <c r="I28" s="32"/>
      <c r="J28" s="33"/>
      <c r="K28" s="156" t="s">
        <v>31</v>
      </c>
      <c r="L28" s="142">
        <f>운영계산서!L28</f>
        <v>0</v>
      </c>
      <c r="M28" s="92">
        <f>운영계산서!M28</f>
        <v>0</v>
      </c>
      <c r="N28" s="93">
        <f t="shared" si="1"/>
        <v>0</v>
      </c>
    </row>
    <row r="29" spans="1:14" ht="18.75" customHeight="1">
      <c r="A29" s="28"/>
      <c r="B29" s="32"/>
      <c r="C29" s="32"/>
      <c r="D29" s="39"/>
      <c r="E29" s="110"/>
      <c r="F29" s="109"/>
      <c r="G29" s="111"/>
      <c r="H29" s="28"/>
      <c r="I29" s="29"/>
      <c r="J29" s="200" t="s">
        <v>336</v>
      </c>
      <c r="K29" s="202"/>
      <c r="L29" s="151">
        <f>L30</f>
        <v>584510480</v>
      </c>
      <c r="M29" s="96">
        <f>M30</f>
        <v>370175197</v>
      </c>
      <c r="N29" s="90">
        <f t="shared" si="1"/>
        <v>214335283</v>
      </c>
    </row>
    <row r="30" spans="1:14" ht="18.75" customHeight="1">
      <c r="A30" s="28"/>
      <c r="B30" s="32"/>
      <c r="C30" s="32"/>
      <c r="D30" s="39"/>
      <c r="E30" s="110"/>
      <c r="F30" s="109"/>
      <c r="G30" s="111"/>
      <c r="H30" s="28"/>
      <c r="I30" s="32"/>
      <c r="J30" s="35"/>
      <c r="K30" s="157" t="s">
        <v>33</v>
      </c>
      <c r="L30" s="143">
        <f>운영계산서!L30</f>
        <v>584510480</v>
      </c>
      <c r="M30" s="78">
        <f>운영계산서!M30</f>
        <v>370175197</v>
      </c>
      <c r="N30" s="98">
        <f t="shared" si="1"/>
        <v>214335283</v>
      </c>
    </row>
    <row r="31" spans="1:14" s="41" customFormat="1" ht="18.75" customHeight="1">
      <c r="A31" s="40"/>
      <c r="B31" s="192" t="s">
        <v>247</v>
      </c>
      <c r="C31" s="193"/>
      <c r="D31" s="199"/>
      <c r="E31" s="118">
        <f>SUM(E32,E36)</f>
        <v>408000000</v>
      </c>
      <c r="F31" s="83">
        <f>SUM(F32,F36)</f>
        <v>535000000</v>
      </c>
      <c r="G31" s="84">
        <f aca="true" t="shared" si="2" ref="G31:G40">E31-F31</f>
        <v>-127000000</v>
      </c>
      <c r="H31" s="40"/>
      <c r="I31" s="192" t="s">
        <v>252</v>
      </c>
      <c r="J31" s="193"/>
      <c r="K31" s="193"/>
      <c r="L31" s="118">
        <f>SUM(L32,L35,L41)</f>
        <v>41541099</v>
      </c>
      <c r="M31" s="83">
        <f>SUM(M32,M35,M41)</f>
        <v>205278378</v>
      </c>
      <c r="N31" s="84">
        <f>L31-M31</f>
        <v>-163737279</v>
      </c>
    </row>
    <row r="32" spans="1:14" s="41" customFormat="1" ht="18.75" customHeight="1">
      <c r="A32" s="148"/>
      <c r="B32" s="149"/>
      <c r="C32" s="188" t="s">
        <v>230</v>
      </c>
      <c r="D32" s="189"/>
      <c r="E32" s="88">
        <f>SUM(E33:E35)</f>
        <v>263000000</v>
      </c>
      <c r="F32" s="89">
        <f>SUM(F33:F35)</f>
        <v>410000000</v>
      </c>
      <c r="G32" s="90">
        <f t="shared" si="2"/>
        <v>-147000000</v>
      </c>
      <c r="H32" s="149"/>
      <c r="I32" s="149"/>
      <c r="J32" s="188" t="s">
        <v>34</v>
      </c>
      <c r="K32" s="194"/>
      <c r="L32" s="168">
        <f>SUM(L33:L34)</f>
        <v>6700000</v>
      </c>
      <c r="M32" s="89">
        <f>SUM(M33:M34)</f>
        <v>30443181</v>
      </c>
      <c r="N32" s="90">
        <f>L32-M32</f>
        <v>-23743181</v>
      </c>
    </row>
    <row r="33" spans="1:14" ht="18.75" customHeight="1">
      <c r="A33" s="28"/>
      <c r="B33" s="32"/>
      <c r="C33" s="35"/>
      <c r="D33" s="34" t="s">
        <v>231</v>
      </c>
      <c r="E33" s="91">
        <f>운영계산서!E33</f>
        <v>250000000</v>
      </c>
      <c r="F33" s="92">
        <f>운영계산서!F33</f>
        <v>350000000</v>
      </c>
      <c r="G33" s="93">
        <f t="shared" si="2"/>
        <v>-100000000</v>
      </c>
      <c r="H33" s="28"/>
      <c r="I33" s="32"/>
      <c r="J33" s="35"/>
      <c r="K33" s="156" t="s">
        <v>19</v>
      </c>
      <c r="L33" s="142">
        <f>운영계산서!L33</f>
        <v>6700000</v>
      </c>
      <c r="M33" s="92">
        <f>운영계산서!M33</f>
        <v>30443181</v>
      </c>
      <c r="N33" s="93">
        <f aca="true" t="shared" si="3" ref="N33:N41">L33-M33</f>
        <v>-23743181</v>
      </c>
    </row>
    <row r="34" spans="1:14" ht="18.75" customHeight="1">
      <c r="A34" s="28"/>
      <c r="B34" s="32"/>
      <c r="C34" s="29"/>
      <c r="D34" s="34" t="s">
        <v>232</v>
      </c>
      <c r="E34" s="91">
        <f>운영계산서!E34</f>
        <v>0</v>
      </c>
      <c r="F34" s="92">
        <f>운영계산서!F34</f>
        <v>0</v>
      </c>
      <c r="G34" s="93">
        <f>E34-F34</f>
        <v>0</v>
      </c>
      <c r="H34" s="28"/>
      <c r="I34" s="32"/>
      <c r="J34" s="37"/>
      <c r="K34" s="156" t="s">
        <v>21</v>
      </c>
      <c r="L34" s="142">
        <f>운영계산서!L34</f>
        <v>0</v>
      </c>
      <c r="M34" s="92">
        <f>운영계산서!M34</f>
        <v>0</v>
      </c>
      <c r="N34" s="93">
        <f t="shared" si="3"/>
        <v>0</v>
      </c>
    </row>
    <row r="35" spans="1:14" ht="18.75" customHeight="1">
      <c r="A35" s="28"/>
      <c r="B35" s="32"/>
      <c r="C35" s="37"/>
      <c r="D35" s="34" t="s">
        <v>233</v>
      </c>
      <c r="E35" s="91">
        <f>운영계산서!E35</f>
        <v>13000000</v>
      </c>
      <c r="F35" s="92">
        <f>운영계산서!F35</f>
        <v>60000000</v>
      </c>
      <c r="G35" s="93">
        <f t="shared" si="2"/>
        <v>-47000000</v>
      </c>
      <c r="H35" s="28"/>
      <c r="I35" s="29"/>
      <c r="J35" s="200" t="s">
        <v>22</v>
      </c>
      <c r="K35" s="202"/>
      <c r="L35" s="151">
        <f>SUM(L36:L40)</f>
        <v>30701099</v>
      </c>
      <c r="M35" s="96">
        <f>SUM(M36:M40)</f>
        <v>101992336</v>
      </c>
      <c r="N35" s="90">
        <f t="shared" si="3"/>
        <v>-71291237</v>
      </c>
    </row>
    <row r="36" spans="1:14" ht="18.75" customHeight="1">
      <c r="A36" s="28"/>
      <c r="B36" s="29"/>
      <c r="C36" s="200" t="s">
        <v>234</v>
      </c>
      <c r="D36" s="201"/>
      <c r="E36" s="95">
        <f>SUM(E37:E40)</f>
        <v>145000000</v>
      </c>
      <c r="F36" s="96">
        <f>SUM(F37:F40)</f>
        <v>125000000</v>
      </c>
      <c r="G36" s="90">
        <f t="shared" si="2"/>
        <v>20000000</v>
      </c>
      <c r="H36" s="28"/>
      <c r="I36" s="32"/>
      <c r="J36" s="35"/>
      <c r="K36" s="156" t="s">
        <v>19</v>
      </c>
      <c r="L36" s="142">
        <f>운영계산서!L36</f>
        <v>16857832</v>
      </c>
      <c r="M36" s="92">
        <f>운영계산서!M36</f>
        <v>28330000</v>
      </c>
      <c r="N36" s="93">
        <f t="shared" si="3"/>
        <v>-11472168</v>
      </c>
    </row>
    <row r="37" spans="1:14" ht="18.75" customHeight="1">
      <c r="A37" s="28"/>
      <c r="B37" s="32"/>
      <c r="C37" s="35"/>
      <c r="D37" s="34" t="s">
        <v>235</v>
      </c>
      <c r="E37" s="91">
        <f>운영계산서!E37</f>
        <v>0</v>
      </c>
      <c r="F37" s="92">
        <f>운영계산서!F37</f>
        <v>0</v>
      </c>
      <c r="G37" s="93">
        <f t="shared" si="2"/>
        <v>0</v>
      </c>
      <c r="H37" s="28"/>
      <c r="I37" s="32"/>
      <c r="J37" s="29"/>
      <c r="K37" s="156" t="s">
        <v>24</v>
      </c>
      <c r="L37" s="142">
        <f>운영계산서!L37</f>
        <v>0</v>
      </c>
      <c r="M37" s="92">
        <f>운영계산서!M37</f>
        <v>7300000</v>
      </c>
      <c r="N37" s="93">
        <f t="shared" si="3"/>
        <v>-7300000</v>
      </c>
    </row>
    <row r="38" spans="1:14" ht="18.75" customHeight="1">
      <c r="A38" s="28"/>
      <c r="B38" s="32"/>
      <c r="C38" s="32"/>
      <c r="D38" s="34" t="s">
        <v>236</v>
      </c>
      <c r="E38" s="91">
        <f>운영계산서!E38</f>
        <v>140000000</v>
      </c>
      <c r="F38" s="92">
        <f>운영계산서!F38</f>
        <v>125000000</v>
      </c>
      <c r="G38" s="93">
        <f t="shared" si="2"/>
        <v>15000000</v>
      </c>
      <c r="H38" s="28"/>
      <c r="I38" s="32"/>
      <c r="J38" s="29"/>
      <c r="K38" s="156" t="s">
        <v>26</v>
      </c>
      <c r="L38" s="142">
        <f>운영계산서!L38</f>
        <v>0</v>
      </c>
      <c r="M38" s="92">
        <f>운영계산서!M38</f>
        <v>0</v>
      </c>
      <c r="N38" s="93">
        <f t="shared" si="3"/>
        <v>0</v>
      </c>
    </row>
    <row r="39" spans="1:14" ht="18.75" customHeight="1">
      <c r="A39" s="28"/>
      <c r="B39" s="32"/>
      <c r="C39" s="32"/>
      <c r="D39" s="34" t="s">
        <v>237</v>
      </c>
      <c r="E39" s="91">
        <f>운영계산서!E39</f>
        <v>0</v>
      </c>
      <c r="F39" s="92">
        <f>운영계산서!F39</f>
        <v>0</v>
      </c>
      <c r="G39" s="93">
        <f t="shared" si="2"/>
        <v>0</v>
      </c>
      <c r="H39" s="28"/>
      <c r="I39" s="32"/>
      <c r="J39" s="29"/>
      <c r="K39" s="156" t="s">
        <v>27</v>
      </c>
      <c r="L39" s="142">
        <f>운영계산서!L39</f>
        <v>3028577</v>
      </c>
      <c r="M39" s="92">
        <f>운영계산서!M39</f>
        <v>52664336</v>
      </c>
      <c r="N39" s="93">
        <f t="shared" si="3"/>
        <v>-49635759</v>
      </c>
    </row>
    <row r="40" spans="1:14" ht="18.75" customHeight="1">
      <c r="A40" s="28"/>
      <c r="B40" s="32"/>
      <c r="C40" s="32"/>
      <c r="D40" s="34" t="s">
        <v>234</v>
      </c>
      <c r="E40" s="91">
        <f>운영계산서!E40</f>
        <v>5000000</v>
      </c>
      <c r="F40" s="92">
        <f>운영계산서!F40</f>
        <v>0</v>
      </c>
      <c r="G40" s="93">
        <f t="shared" si="2"/>
        <v>5000000</v>
      </c>
      <c r="H40" s="28"/>
      <c r="I40" s="32"/>
      <c r="J40" s="37"/>
      <c r="K40" s="156" t="s">
        <v>29</v>
      </c>
      <c r="L40" s="142">
        <f>운영계산서!L40</f>
        <v>10814690</v>
      </c>
      <c r="M40" s="92">
        <f>운영계산서!M40</f>
        <v>13698000</v>
      </c>
      <c r="N40" s="93">
        <f t="shared" si="3"/>
        <v>-2883310</v>
      </c>
    </row>
    <row r="41" spans="1:14" ht="18.75" customHeight="1">
      <c r="A41" s="28"/>
      <c r="B41" s="32"/>
      <c r="C41" s="32"/>
      <c r="D41" s="39"/>
      <c r="E41" s="110"/>
      <c r="F41" s="109"/>
      <c r="G41" s="111"/>
      <c r="H41" s="28"/>
      <c r="I41" s="29"/>
      <c r="J41" s="200" t="s">
        <v>242</v>
      </c>
      <c r="K41" s="202"/>
      <c r="L41" s="151">
        <f>SUM(L42)</f>
        <v>4140000</v>
      </c>
      <c r="M41" s="96">
        <f>SUM(M42)</f>
        <v>72842861</v>
      </c>
      <c r="N41" s="90">
        <f t="shared" si="3"/>
        <v>-68702861</v>
      </c>
    </row>
    <row r="42" spans="1:14" ht="18.75" customHeight="1">
      <c r="A42" s="28"/>
      <c r="B42" s="43"/>
      <c r="C42" s="43"/>
      <c r="D42" s="44"/>
      <c r="E42" s="112"/>
      <c r="F42" s="113"/>
      <c r="G42" s="114"/>
      <c r="H42" s="28"/>
      <c r="I42" s="43"/>
      <c r="J42" s="46"/>
      <c r="K42" s="158" t="s">
        <v>242</v>
      </c>
      <c r="L42" s="143">
        <f>운영계산서!L42</f>
        <v>4140000</v>
      </c>
      <c r="M42" s="78">
        <f>운영계산서!M42</f>
        <v>72842861</v>
      </c>
      <c r="N42" s="98">
        <f>L42-M42</f>
        <v>-68702861</v>
      </c>
    </row>
    <row r="43" spans="1:14" s="41" customFormat="1" ht="18.75" customHeight="1">
      <c r="A43" s="40"/>
      <c r="B43" s="192" t="s">
        <v>248</v>
      </c>
      <c r="C43" s="193"/>
      <c r="D43" s="199"/>
      <c r="E43" s="82">
        <f>SUM(E44,E50)</f>
        <v>0</v>
      </c>
      <c r="F43" s="83">
        <f>SUM(F44,F50)</f>
        <v>88000000</v>
      </c>
      <c r="G43" s="84">
        <f aca="true" t="shared" si="4" ref="G43:G53">E43-F43</f>
        <v>-88000000</v>
      </c>
      <c r="H43" s="40"/>
      <c r="I43" s="192" t="s">
        <v>253</v>
      </c>
      <c r="J43" s="193"/>
      <c r="K43" s="193"/>
      <c r="L43" s="118">
        <f>L44</f>
        <v>891630950</v>
      </c>
      <c r="M43" s="83">
        <f>M44</f>
        <v>857851296</v>
      </c>
      <c r="N43" s="84">
        <f>L43-M43</f>
        <v>33779654</v>
      </c>
    </row>
    <row r="44" spans="1:14" s="41" customFormat="1" ht="18.75" customHeight="1">
      <c r="A44" s="148"/>
      <c r="B44" s="149"/>
      <c r="C44" s="188" t="s">
        <v>37</v>
      </c>
      <c r="D44" s="189"/>
      <c r="E44" s="88">
        <f>SUM(E45:E49)</f>
        <v>0</v>
      </c>
      <c r="F44" s="89">
        <f>SUM(F45:F49)</f>
        <v>0</v>
      </c>
      <c r="G44" s="90">
        <f t="shared" si="4"/>
        <v>0</v>
      </c>
      <c r="H44" s="149"/>
      <c r="I44" s="149"/>
      <c r="J44" s="188" t="s">
        <v>36</v>
      </c>
      <c r="K44" s="194"/>
      <c r="L44" s="168">
        <f>SUM(L45:L61)</f>
        <v>891630950</v>
      </c>
      <c r="M44" s="89">
        <f>SUM(M45:M61)</f>
        <v>857851296</v>
      </c>
      <c r="N44" s="90">
        <f>L44-M44</f>
        <v>33779654</v>
      </c>
    </row>
    <row r="45" spans="1:14" ht="18.75" customHeight="1">
      <c r="A45" s="28"/>
      <c r="B45" s="32"/>
      <c r="C45" s="35"/>
      <c r="D45" s="34" t="s">
        <v>38</v>
      </c>
      <c r="E45" s="91">
        <f>운영계산서!E45</f>
        <v>0</v>
      </c>
      <c r="F45" s="92">
        <f>운영계산서!F45</f>
        <v>0</v>
      </c>
      <c r="G45" s="93">
        <f t="shared" si="4"/>
        <v>0</v>
      </c>
      <c r="H45" s="28"/>
      <c r="I45" s="32"/>
      <c r="J45" s="35"/>
      <c r="K45" s="156" t="s">
        <v>39</v>
      </c>
      <c r="L45" s="142">
        <f>운영계산서!L45</f>
        <v>419655030</v>
      </c>
      <c r="M45" s="92">
        <f>운영계산서!M45</f>
        <v>374216710</v>
      </c>
      <c r="N45" s="93">
        <f aca="true" t="shared" si="5" ref="N45:N61">L45-M45</f>
        <v>45438320</v>
      </c>
    </row>
    <row r="46" spans="1:14" ht="18.75" customHeight="1">
      <c r="A46" s="28"/>
      <c r="B46" s="32"/>
      <c r="C46" s="29"/>
      <c r="D46" s="34" t="s">
        <v>40</v>
      </c>
      <c r="E46" s="91">
        <f>운영계산서!E46</f>
        <v>0</v>
      </c>
      <c r="F46" s="92">
        <f>운영계산서!F46</f>
        <v>0</v>
      </c>
      <c r="G46" s="93">
        <f t="shared" si="4"/>
        <v>0</v>
      </c>
      <c r="H46" s="28"/>
      <c r="I46" s="32"/>
      <c r="J46" s="29"/>
      <c r="K46" s="156" t="s">
        <v>41</v>
      </c>
      <c r="L46" s="142">
        <f>운영계산서!L46</f>
        <v>25841569</v>
      </c>
      <c r="M46" s="92">
        <f>운영계산서!M46</f>
        <v>4238640</v>
      </c>
      <c r="N46" s="93">
        <f t="shared" si="5"/>
        <v>21602929</v>
      </c>
    </row>
    <row r="47" spans="1:14" ht="18.75" customHeight="1">
      <c r="A47" s="28"/>
      <c r="B47" s="32"/>
      <c r="C47" s="29"/>
      <c r="D47" s="34" t="s">
        <v>42</v>
      </c>
      <c r="E47" s="91">
        <f>운영계산서!E47</f>
        <v>0</v>
      </c>
      <c r="F47" s="92">
        <f>운영계산서!F47</f>
        <v>0</v>
      </c>
      <c r="G47" s="93">
        <f t="shared" si="4"/>
        <v>0</v>
      </c>
      <c r="H47" s="28"/>
      <c r="I47" s="32"/>
      <c r="J47" s="29"/>
      <c r="K47" s="156" t="s">
        <v>43</v>
      </c>
      <c r="L47" s="142">
        <f>운영계산서!L47</f>
        <v>46616076</v>
      </c>
      <c r="M47" s="92">
        <f>운영계산서!M47</f>
        <v>22556451</v>
      </c>
      <c r="N47" s="93">
        <f t="shared" si="5"/>
        <v>24059625</v>
      </c>
    </row>
    <row r="48" spans="1:14" ht="18.75" customHeight="1">
      <c r="A48" s="28"/>
      <c r="B48" s="32"/>
      <c r="C48" s="29"/>
      <c r="D48" s="34" t="s">
        <v>239</v>
      </c>
      <c r="E48" s="91">
        <f>운영계산서!E48</f>
        <v>0</v>
      </c>
      <c r="F48" s="92">
        <f>운영계산서!F48</f>
        <v>0</v>
      </c>
      <c r="G48" s="93">
        <f t="shared" si="4"/>
        <v>0</v>
      </c>
      <c r="H48" s="28"/>
      <c r="I48" s="32"/>
      <c r="J48" s="29"/>
      <c r="K48" s="156" t="s">
        <v>243</v>
      </c>
      <c r="L48" s="142">
        <f>운영계산서!L48</f>
        <v>0</v>
      </c>
      <c r="M48" s="92">
        <f>운영계산서!M48</f>
        <v>0</v>
      </c>
      <c r="N48" s="93">
        <f t="shared" si="5"/>
        <v>0</v>
      </c>
    </row>
    <row r="49" spans="1:14" ht="18.75" customHeight="1">
      <c r="A49" s="28"/>
      <c r="B49" s="32"/>
      <c r="C49" s="29"/>
      <c r="D49" s="34" t="s">
        <v>45</v>
      </c>
      <c r="E49" s="91">
        <f>운영계산서!E49</f>
        <v>0</v>
      </c>
      <c r="F49" s="92">
        <f>운영계산서!F49</f>
        <v>0</v>
      </c>
      <c r="G49" s="93">
        <f t="shared" si="4"/>
        <v>0</v>
      </c>
      <c r="H49" s="28"/>
      <c r="I49" s="32"/>
      <c r="J49" s="29"/>
      <c r="K49" s="156" t="s">
        <v>44</v>
      </c>
      <c r="L49" s="142">
        <f>운영계산서!L49</f>
        <v>37482787</v>
      </c>
      <c r="M49" s="92">
        <f>운영계산서!M49</f>
        <v>26678276</v>
      </c>
      <c r="N49" s="93">
        <f t="shared" si="5"/>
        <v>10804511</v>
      </c>
    </row>
    <row r="50" spans="1:14" ht="18.75" customHeight="1">
      <c r="A50" s="28"/>
      <c r="B50" s="32"/>
      <c r="C50" s="200" t="s">
        <v>47</v>
      </c>
      <c r="D50" s="201"/>
      <c r="E50" s="95">
        <f>SUM(E51:E53)</f>
        <v>0</v>
      </c>
      <c r="F50" s="96">
        <f>SUM(F51:F53)</f>
        <v>88000000</v>
      </c>
      <c r="G50" s="90">
        <f t="shared" si="4"/>
        <v>-88000000</v>
      </c>
      <c r="H50" s="28"/>
      <c r="I50" s="32"/>
      <c r="J50" s="29"/>
      <c r="K50" s="156" t="s">
        <v>46</v>
      </c>
      <c r="L50" s="142">
        <f>운영계산서!L50</f>
        <v>2754050</v>
      </c>
      <c r="M50" s="92">
        <f>운영계산서!M50</f>
        <v>2020940</v>
      </c>
      <c r="N50" s="93">
        <f t="shared" si="5"/>
        <v>733110</v>
      </c>
    </row>
    <row r="51" spans="1:14" ht="18.75" customHeight="1">
      <c r="A51" s="28"/>
      <c r="B51" s="32"/>
      <c r="C51" s="35"/>
      <c r="D51" s="34" t="s">
        <v>49</v>
      </c>
      <c r="E51" s="91">
        <f>운영계산서!E51</f>
        <v>0</v>
      </c>
      <c r="F51" s="92">
        <f>운영계산서!F51</f>
        <v>0</v>
      </c>
      <c r="G51" s="93">
        <f t="shared" si="4"/>
        <v>0</v>
      </c>
      <c r="H51" s="28"/>
      <c r="I51" s="32"/>
      <c r="J51" s="29"/>
      <c r="K51" s="156" t="s">
        <v>48</v>
      </c>
      <c r="L51" s="142">
        <f>운영계산서!L51</f>
        <v>17325086</v>
      </c>
      <c r="M51" s="92">
        <f>운영계산서!M51</f>
        <v>25108285</v>
      </c>
      <c r="N51" s="93">
        <f t="shared" si="5"/>
        <v>-7783199</v>
      </c>
    </row>
    <row r="52" spans="1:14" ht="18.75" customHeight="1">
      <c r="A52" s="28"/>
      <c r="B52" s="32"/>
      <c r="C52" s="29"/>
      <c r="D52" s="34" t="s">
        <v>51</v>
      </c>
      <c r="E52" s="91">
        <f>운영계산서!E52</f>
        <v>0</v>
      </c>
      <c r="F52" s="92">
        <f>운영계산서!F52</f>
        <v>88000000</v>
      </c>
      <c r="G52" s="93">
        <f t="shared" si="4"/>
        <v>-88000000</v>
      </c>
      <c r="H52" s="28"/>
      <c r="I52" s="32"/>
      <c r="J52" s="29"/>
      <c r="K52" s="156" t="s">
        <v>50</v>
      </c>
      <c r="L52" s="142">
        <f>운영계산서!L52</f>
        <v>28070768</v>
      </c>
      <c r="M52" s="92">
        <f>운영계산서!M52</f>
        <v>35115500</v>
      </c>
      <c r="N52" s="93">
        <f t="shared" si="5"/>
        <v>-7044732</v>
      </c>
    </row>
    <row r="53" spans="1:14" ht="18.75" customHeight="1">
      <c r="A53" s="28"/>
      <c r="B53" s="32"/>
      <c r="C53" s="29"/>
      <c r="D53" s="67" t="s">
        <v>171</v>
      </c>
      <c r="E53" s="91">
        <f>운영계산서!E53</f>
        <v>0</v>
      </c>
      <c r="F53" s="92">
        <f>운영계산서!F53</f>
        <v>0</v>
      </c>
      <c r="G53" s="93">
        <f t="shared" si="4"/>
        <v>0</v>
      </c>
      <c r="H53" s="28"/>
      <c r="I53" s="32"/>
      <c r="J53" s="29"/>
      <c r="K53" s="156" t="s">
        <v>52</v>
      </c>
      <c r="L53" s="142">
        <f>운영계산서!L53</f>
        <v>32905693</v>
      </c>
      <c r="M53" s="92">
        <f>운영계산서!M53</f>
        <v>27223052</v>
      </c>
      <c r="N53" s="93">
        <f t="shared" si="5"/>
        <v>5682641</v>
      </c>
    </row>
    <row r="54" spans="1:14" ht="18.75" customHeight="1">
      <c r="A54" s="28"/>
      <c r="B54" s="32"/>
      <c r="C54" s="32"/>
      <c r="D54" s="39"/>
      <c r="E54" s="110"/>
      <c r="F54" s="109"/>
      <c r="G54" s="111"/>
      <c r="H54" s="28"/>
      <c r="I54" s="32"/>
      <c r="J54" s="29"/>
      <c r="K54" s="156" t="s">
        <v>172</v>
      </c>
      <c r="L54" s="142">
        <f>운영계산서!L54</f>
        <v>8336886</v>
      </c>
      <c r="M54" s="92">
        <f>운영계산서!M54</f>
        <v>9411580</v>
      </c>
      <c r="N54" s="93">
        <f t="shared" si="5"/>
        <v>-1074694</v>
      </c>
    </row>
    <row r="55" spans="1:14" ht="18.75" customHeight="1">
      <c r="A55" s="28"/>
      <c r="B55" s="32"/>
      <c r="C55" s="32"/>
      <c r="D55" s="39"/>
      <c r="E55" s="110"/>
      <c r="F55" s="109"/>
      <c r="G55" s="111"/>
      <c r="H55" s="28"/>
      <c r="I55" s="32"/>
      <c r="J55" s="29"/>
      <c r="K55" s="156" t="s">
        <v>173</v>
      </c>
      <c r="L55" s="142">
        <f>운영계산서!L55</f>
        <v>12881521</v>
      </c>
      <c r="M55" s="92">
        <f>운영계산서!M55</f>
        <v>13126878</v>
      </c>
      <c r="N55" s="93">
        <f t="shared" si="5"/>
        <v>-245357</v>
      </c>
    </row>
    <row r="56" spans="1:14" ht="18.75" customHeight="1">
      <c r="A56" s="28"/>
      <c r="B56" s="32"/>
      <c r="C56" s="32"/>
      <c r="D56" s="39"/>
      <c r="E56" s="110"/>
      <c r="F56" s="109"/>
      <c r="G56" s="111"/>
      <c r="H56" s="28"/>
      <c r="I56" s="32"/>
      <c r="J56" s="29"/>
      <c r="K56" s="156" t="s">
        <v>174</v>
      </c>
      <c r="L56" s="142">
        <f>운영계산서!L56</f>
        <v>13797640</v>
      </c>
      <c r="M56" s="92">
        <f>운영계산서!M56</f>
        <v>24850610</v>
      </c>
      <c r="N56" s="93">
        <f t="shared" si="5"/>
        <v>-11052970</v>
      </c>
    </row>
    <row r="57" spans="1:14" ht="18.75" customHeight="1">
      <c r="A57" s="28"/>
      <c r="B57" s="32"/>
      <c r="C57" s="32"/>
      <c r="D57" s="39"/>
      <c r="E57" s="110"/>
      <c r="F57" s="109"/>
      <c r="G57" s="111"/>
      <c r="H57" s="28"/>
      <c r="I57" s="32"/>
      <c r="J57" s="29"/>
      <c r="K57" s="156" t="s">
        <v>178</v>
      </c>
      <c r="L57" s="142">
        <f>운영계산서!L60</f>
        <v>3527746</v>
      </c>
      <c r="M57" s="92">
        <f>운영계산서!M60</f>
        <v>4064136</v>
      </c>
      <c r="N57" s="93">
        <f t="shared" si="5"/>
        <v>-536390</v>
      </c>
    </row>
    <row r="58" spans="1:14" ht="18.75" customHeight="1">
      <c r="A58" s="28"/>
      <c r="B58" s="32"/>
      <c r="C58" s="32"/>
      <c r="D58" s="39"/>
      <c r="E58" s="110"/>
      <c r="F58" s="109"/>
      <c r="G58" s="111"/>
      <c r="H58" s="28"/>
      <c r="I58" s="32"/>
      <c r="J58" s="29"/>
      <c r="K58" s="156" t="s">
        <v>179</v>
      </c>
      <c r="L58" s="142">
        <f>운영계산서!L61</f>
        <v>17161202</v>
      </c>
      <c r="M58" s="92">
        <f>운영계산서!M61</f>
        <v>20866569</v>
      </c>
      <c r="N58" s="93">
        <f t="shared" si="5"/>
        <v>-3705367</v>
      </c>
    </row>
    <row r="59" spans="1:14" ht="18.75" customHeight="1">
      <c r="A59" s="28"/>
      <c r="B59" s="32"/>
      <c r="C59" s="32"/>
      <c r="D59" s="39"/>
      <c r="E59" s="110"/>
      <c r="F59" s="109"/>
      <c r="G59" s="111"/>
      <c r="H59" s="28"/>
      <c r="I59" s="32"/>
      <c r="J59" s="29"/>
      <c r="K59" s="156" t="s">
        <v>180</v>
      </c>
      <c r="L59" s="142">
        <f>운영계산서!L62</f>
        <v>4351860</v>
      </c>
      <c r="M59" s="92">
        <f>운영계산서!M62</f>
        <v>6491112</v>
      </c>
      <c r="N59" s="93">
        <f t="shared" si="5"/>
        <v>-2139252</v>
      </c>
    </row>
    <row r="60" spans="1:14" ht="18.75" customHeight="1">
      <c r="A60" s="28"/>
      <c r="B60" s="32"/>
      <c r="C60" s="32"/>
      <c r="D60" s="39"/>
      <c r="E60" s="110"/>
      <c r="F60" s="109"/>
      <c r="G60" s="111"/>
      <c r="H60" s="28"/>
      <c r="I60" s="32"/>
      <c r="J60" s="29"/>
      <c r="K60" s="156" t="s">
        <v>181</v>
      </c>
      <c r="L60" s="142">
        <f>운영계산서!L63</f>
        <v>46100000</v>
      </c>
      <c r="M60" s="92">
        <f>운영계산서!M63</f>
        <v>81800000</v>
      </c>
      <c r="N60" s="93">
        <f t="shared" si="5"/>
        <v>-35700000</v>
      </c>
    </row>
    <row r="61" spans="1:14" ht="18.75" customHeight="1">
      <c r="A61" s="28"/>
      <c r="B61" s="43"/>
      <c r="C61" s="43"/>
      <c r="D61" s="44"/>
      <c r="E61" s="112"/>
      <c r="F61" s="113"/>
      <c r="G61" s="114"/>
      <c r="H61" s="28"/>
      <c r="I61" s="43"/>
      <c r="J61" s="48"/>
      <c r="K61" s="158" t="s">
        <v>182</v>
      </c>
      <c r="L61" s="143">
        <f>운영계산서!L64</f>
        <v>174823036</v>
      </c>
      <c r="M61" s="78">
        <f>운영계산서!M64</f>
        <v>180082557</v>
      </c>
      <c r="N61" s="93">
        <f t="shared" si="5"/>
        <v>-5259521</v>
      </c>
    </row>
    <row r="62" spans="1:14" s="41" customFormat="1" ht="18.75" customHeight="1">
      <c r="A62" s="40"/>
      <c r="B62" s="192" t="s">
        <v>249</v>
      </c>
      <c r="C62" s="193"/>
      <c r="D62" s="199"/>
      <c r="E62" s="82">
        <f>E63</f>
        <v>22076356</v>
      </c>
      <c r="F62" s="83">
        <f>F63</f>
        <v>169512453</v>
      </c>
      <c r="G62" s="84">
        <f aca="true" t="shared" si="6" ref="G62:G74">E62-F62</f>
        <v>-147436097</v>
      </c>
      <c r="H62" s="40"/>
      <c r="I62" s="192" t="s">
        <v>254</v>
      </c>
      <c r="J62" s="193"/>
      <c r="K62" s="193"/>
      <c r="L62" s="118">
        <f>L63</f>
        <v>6662522</v>
      </c>
      <c r="M62" s="83">
        <f>M63</f>
        <v>119945538</v>
      </c>
      <c r="N62" s="84">
        <f>L62-M62</f>
        <v>-113283016</v>
      </c>
    </row>
    <row r="63" spans="1:14" s="41" customFormat="1" ht="18.75" customHeight="1">
      <c r="A63" s="148"/>
      <c r="B63" s="149"/>
      <c r="C63" s="188" t="s">
        <v>53</v>
      </c>
      <c r="D63" s="189"/>
      <c r="E63" s="88">
        <f>SUM(E64:E74)</f>
        <v>22076356</v>
      </c>
      <c r="F63" s="89">
        <f>SUM(F64:F74)</f>
        <v>169512453</v>
      </c>
      <c r="G63" s="90">
        <f t="shared" si="6"/>
        <v>-147436097</v>
      </c>
      <c r="H63" s="149"/>
      <c r="I63" s="149"/>
      <c r="J63" s="188" t="s">
        <v>54</v>
      </c>
      <c r="K63" s="194"/>
      <c r="L63" s="168">
        <f>SUM(L64:L71)</f>
        <v>6662522</v>
      </c>
      <c r="M63" s="89">
        <f>SUM(M64:M71)</f>
        <v>119945538</v>
      </c>
      <c r="N63" s="90">
        <f>L63-M63</f>
        <v>-113283016</v>
      </c>
    </row>
    <row r="64" spans="1:14" ht="18.75" customHeight="1">
      <c r="A64" s="28"/>
      <c r="B64" s="32"/>
      <c r="C64" s="35"/>
      <c r="D64" s="34" t="s">
        <v>185</v>
      </c>
      <c r="E64" s="91">
        <f>운영계산서!E67</f>
        <v>5389376</v>
      </c>
      <c r="F64" s="92">
        <f>운영계산서!F67</f>
        <v>9338577</v>
      </c>
      <c r="G64" s="93">
        <f t="shared" si="6"/>
        <v>-3949201</v>
      </c>
      <c r="H64" s="28"/>
      <c r="I64" s="32"/>
      <c r="J64" s="29"/>
      <c r="K64" s="156" t="s">
        <v>348</v>
      </c>
      <c r="L64" s="142">
        <f>운영계산서!L73</f>
        <v>0</v>
      </c>
      <c r="M64" s="92">
        <f>운영계산서!M67</f>
        <v>0</v>
      </c>
      <c r="N64" s="93">
        <f>L64-M64</f>
        <v>0</v>
      </c>
    </row>
    <row r="65" spans="1:14" ht="18.75" customHeight="1">
      <c r="A65" s="28"/>
      <c r="B65" s="32"/>
      <c r="C65" s="29"/>
      <c r="D65" s="34" t="s">
        <v>187</v>
      </c>
      <c r="E65" s="91">
        <f>운영계산서!E68</f>
        <v>0</v>
      </c>
      <c r="F65" s="92">
        <f>운영계산서!F68</f>
        <v>0</v>
      </c>
      <c r="G65" s="93">
        <f t="shared" si="6"/>
        <v>0</v>
      </c>
      <c r="H65" s="28"/>
      <c r="I65" s="32"/>
      <c r="J65" s="32"/>
      <c r="K65" s="156" t="s">
        <v>349</v>
      </c>
      <c r="L65" s="142">
        <f>운영계산서!L68</f>
        <v>0</v>
      </c>
      <c r="M65" s="92">
        <f>운영계산서!M68</f>
        <v>0</v>
      </c>
      <c r="N65" s="93">
        <f>L65-M65</f>
        <v>0</v>
      </c>
    </row>
    <row r="66" spans="1:14" ht="18.75" customHeight="1">
      <c r="A66" s="28"/>
      <c r="B66" s="32"/>
      <c r="C66" s="29"/>
      <c r="D66" s="34" t="s">
        <v>341</v>
      </c>
      <c r="E66" s="91">
        <f>운영계산서!E69</f>
        <v>0</v>
      </c>
      <c r="F66" s="92">
        <f>운영계산서!F69</f>
        <v>0</v>
      </c>
      <c r="G66" s="93"/>
      <c r="H66" s="28"/>
      <c r="I66" s="32"/>
      <c r="J66" s="32"/>
      <c r="K66" s="157" t="s">
        <v>350</v>
      </c>
      <c r="L66" s="169">
        <f>운영계산서!L69</f>
        <v>0</v>
      </c>
      <c r="M66" s="78">
        <f>운영계산서!M69</f>
        <v>0</v>
      </c>
      <c r="N66" s="93">
        <f aca="true" t="shared" si="7" ref="N66:N71">L66-M66</f>
        <v>0</v>
      </c>
    </row>
    <row r="67" spans="1:14" ht="18.75" customHeight="1">
      <c r="A67" s="28"/>
      <c r="B67" s="32"/>
      <c r="C67" s="29"/>
      <c r="D67" s="34" t="s">
        <v>342</v>
      </c>
      <c r="E67" s="91">
        <f>운영계산서!E70</f>
        <v>0</v>
      </c>
      <c r="F67" s="92">
        <f>운영계산서!F70</f>
        <v>0</v>
      </c>
      <c r="G67" s="93"/>
      <c r="H67" s="28"/>
      <c r="I67" s="32"/>
      <c r="J67" s="32"/>
      <c r="K67" s="156" t="s">
        <v>351</v>
      </c>
      <c r="L67" s="173">
        <f>운영계산서!L70</f>
        <v>0</v>
      </c>
      <c r="M67" s="92">
        <f>운영계산서!M70</f>
        <v>0</v>
      </c>
      <c r="N67" s="93">
        <f t="shared" si="7"/>
        <v>0</v>
      </c>
    </row>
    <row r="68" spans="1:14" ht="18.75" customHeight="1">
      <c r="A68" s="28"/>
      <c r="B68" s="32"/>
      <c r="C68" s="29"/>
      <c r="D68" s="34" t="s">
        <v>343</v>
      </c>
      <c r="E68" s="91">
        <f>운영계산서!E71</f>
        <v>0</v>
      </c>
      <c r="F68" s="92">
        <f>운영계산서!F71</f>
        <v>0</v>
      </c>
      <c r="G68" s="93"/>
      <c r="H68" s="28"/>
      <c r="I68" s="32"/>
      <c r="J68" s="32"/>
      <c r="K68" s="156" t="s">
        <v>352</v>
      </c>
      <c r="L68" s="173">
        <f>운영계산서!L71</f>
        <v>0</v>
      </c>
      <c r="M68" s="92">
        <f>운영계산서!M71</f>
        <v>0</v>
      </c>
      <c r="N68" s="93">
        <f t="shared" si="7"/>
        <v>0</v>
      </c>
    </row>
    <row r="69" spans="1:14" ht="18.75" customHeight="1">
      <c r="A69" s="28"/>
      <c r="B69" s="32"/>
      <c r="C69" s="29"/>
      <c r="D69" s="34" t="s">
        <v>344</v>
      </c>
      <c r="E69" s="91">
        <f>운영계산서!E72</f>
        <v>0</v>
      </c>
      <c r="F69" s="92">
        <f>운영계산서!F72</f>
        <v>0</v>
      </c>
      <c r="G69" s="93"/>
      <c r="H69" s="28"/>
      <c r="I69" s="32"/>
      <c r="J69" s="32"/>
      <c r="K69" s="156" t="s">
        <v>353</v>
      </c>
      <c r="L69" s="173">
        <f>운영계산서!L72</f>
        <v>0</v>
      </c>
      <c r="M69" s="92">
        <f>운영계산서!M72</f>
        <v>0</v>
      </c>
      <c r="N69" s="93">
        <f t="shared" si="7"/>
        <v>0</v>
      </c>
    </row>
    <row r="70" spans="1:14" ht="18.75" customHeight="1">
      <c r="A70" s="28"/>
      <c r="B70" s="32"/>
      <c r="C70" s="29"/>
      <c r="D70" s="34" t="s">
        <v>345</v>
      </c>
      <c r="E70" s="91">
        <f>운영계산서!E73</f>
        <v>0</v>
      </c>
      <c r="F70" s="92">
        <f>운영계산서!F73</f>
        <v>0</v>
      </c>
      <c r="G70" s="93"/>
      <c r="H70" s="28"/>
      <c r="I70" s="32"/>
      <c r="J70" s="32"/>
      <c r="K70" s="156" t="s">
        <v>354</v>
      </c>
      <c r="L70" s="173">
        <f>운영계산서!L73</f>
        <v>0</v>
      </c>
      <c r="M70" s="92">
        <f>운영계산서!M73</f>
        <v>0</v>
      </c>
      <c r="N70" s="93">
        <f t="shared" si="7"/>
        <v>0</v>
      </c>
    </row>
    <row r="71" spans="1:14" ht="18.75" customHeight="1">
      <c r="A71" s="28"/>
      <c r="B71" s="32"/>
      <c r="C71" s="29"/>
      <c r="D71" s="34" t="s">
        <v>346</v>
      </c>
      <c r="E71" s="91">
        <f>운영계산서!E74</f>
        <v>0</v>
      </c>
      <c r="F71" s="92">
        <f>운영계산서!F74</f>
        <v>0</v>
      </c>
      <c r="G71" s="93"/>
      <c r="H71" s="28"/>
      <c r="I71" s="32"/>
      <c r="J71" s="32"/>
      <c r="K71" s="159" t="s">
        <v>355</v>
      </c>
      <c r="L71" s="170">
        <f>운영계산서!L75</f>
        <v>6662522</v>
      </c>
      <c r="M71" s="103">
        <f>운영계산서!M75</f>
        <v>119945538</v>
      </c>
      <c r="N71" s="93">
        <f t="shared" si="7"/>
        <v>-113283016</v>
      </c>
    </row>
    <row r="72" spans="1:14" ht="18.75" customHeight="1">
      <c r="A72" s="28"/>
      <c r="B72" s="32"/>
      <c r="C72" s="29"/>
      <c r="D72" s="34" t="s">
        <v>347</v>
      </c>
      <c r="E72" s="91">
        <f>운영계산서!E75</f>
        <v>0</v>
      </c>
      <c r="F72" s="92">
        <f>운영계산서!F75</f>
        <v>0</v>
      </c>
      <c r="G72" s="93"/>
      <c r="H72" s="28"/>
      <c r="I72" s="32"/>
      <c r="J72" s="32"/>
      <c r="K72" s="32"/>
      <c r="L72" s="171"/>
      <c r="M72" s="108"/>
      <c r="N72" s="154"/>
    </row>
    <row r="73" spans="1:14" ht="18.75" customHeight="1">
      <c r="A73" s="28"/>
      <c r="B73" s="32"/>
      <c r="C73" s="29"/>
      <c r="D73" s="34" t="s">
        <v>204</v>
      </c>
      <c r="E73" s="91">
        <f>운영계산서!E76</f>
        <v>0</v>
      </c>
      <c r="F73" s="92">
        <f>운영계산서!F76</f>
        <v>0</v>
      </c>
      <c r="G73" s="93">
        <f t="shared" si="6"/>
        <v>0</v>
      </c>
      <c r="H73" s="28"/>
      <c r="I73" s="32"/>
      <c r="J73" s="32"/>
      <c r="K73" s="32"/>
      <c r="L73" s="171"/>
      <c r="M73" s="108"/>
      <c r="N73" s="111"/>
    </row>
    <row r="74" spans="1:14" ht="18.75" customHeight="1">
      <c r="A74" s="28"/>
      <c r="B74" s="32"/>
      <c r="C74" s="29"/>
      <c r="D74" s="34" t="s">
        <v>206</v>
      </c>
      <c r="E74" s="91">
        <f>운영계산서!E78</f>
        <v>16686980</v>
      </c>
      <c r="F74" s="92">
        <f>운영계산서!F78</f>
        <v>160173876</v>
      </c>
      <c r="G74" s="93">
        <f t="shared" si="6"/>
        <v>-143486896</v>
      </c>
      <c r="H74" s="28"/>
      <c r="I74" s="32"/>
      <c r="J74" s="32"/>
      <c r="K74" s="32"/>
      <c r="L74" s="171"/>
      <c r="M74" s="108"/>
      <c r="N74" s="111"/>
    </row>
    <row r="75" spans="1:14" s="41" customFormat="1" ht="18.75" customHeight="1">
      <c r="A75" s="203" t="s">
        <v>256</v>
      </c>
      <c r="B75" s="204"/>
      <c r="C75" s="204"/>
      <c r="D75" s="205"/>
      <c r="E75" s="85">
        <f>E76</f>
        <v>28235799</v>
      </c>
      <c r="F75" s="86">
        <f>F76</f>
        <v>645546744</v>
      </c>
      <c r="G75" s="87">
        <f>E75-F75</f>
        <v>-617310945</v>
      </c>
      <c r="H75" s="203" t="s">
        <v>256</v>
      </c>
      <c r="I75" s="204"/>
      <c r="J75" s="204"/>
      <c r="K75" s="204"/>
      <c r="L75" s="167">
        <f>L76</f>
        <v>318664048</v>
      </c>
      <c r="M75" s="86">
        <f>M76</f>
        <v>114576034</v>
      </c>
      <c r="N75" s="87">
        <f>L75-M75</f>
        <v>204088014</v>
      </c>
    </row>
    <row r="76" spans="1:14" s="41" customFormat="1" ht="18.75" customHeight="1">
      <c r="A76" s="26"/>
      <c r="B76" s="206" t="s">
        <v>256</v>
      </c>
      <c r="C76" s="207"/>
      <c r="D76" s="208"/>
      <c r="E76" s="82">
        <f>SUM(E77,E87,E98)</f>
        <v>28235799</v>
      </c>
      <c r="F76" s="83">
        <f>SUM(F77,F87,F98)</f>
        <v>645546744</v>
      </c>
      <c r="G76" s="82">
        <f aca="true" t="shared" si="8" ref="G76:G99">E76-F76</f>
        <v>-617310945</v>
      </c>
      <c r="H76" s="26"/>
      <c r="I76" s="206" t="s">
        <v>256</v>
      </c>
      <c r="J76" s="207"/>
      <c r="K76" s="207"/>
      <c r="L76" s="118">
        <f>SUM(L77,L87,L98)</f>
        <v>318664048</v>
      </c>
      <c r="M76" s="83">
        <f>SUM(M77,M87,M98)</f>
        <v>114576034</v>
      </c>
      <c r="N76" s="84">
        <f aca="true" t="shared" si="9" ref="N76:N99">L76-M76</f>
        <v>204088014</v>
      </c>
    </row>
    <row r="77" spans="1:14" s="41" customFormat="1" ht="18.75" customHeight="1">
      <c r="A77" s="148"/>
      <c r="B77" s="52"/>
      <c r="C77" s="188" t="s">
        <v>266</v>
      </c>
      <c r="D77" s="189"/>
      <c r="E77" s="88">
        <f>SUM(E78:E86)</f>
        <v>10393730</v>
      </c>
      <c r="F77" s="89">
        <f>SUM(F78:F86)</f>
        <v>3765190</v>
      </c>
      <c r="G77" s="88">
        <f t="shared" si="8"/>
        <v>6628540</v>
      </c>
      <c r="H77" s="148"/>
      <c r="I77" s="52"/>
      <c r="J77" s="188" t="s">
        <v>268</v>
      </c>
      <c r="K77" s="194"/>
      <c r="L77" s="168">
        <f>SUM(L78:L86)</f>
        <v>13444375</v>
      </c>
      <c r="M77" s="89">
        <f>SUM(M78:M86)</f>
        <v>68681079</v>
      </c>
      <c r="N77" s="90">
        <f t="shared" si="9"/>
        <v>-55236704</v>
      </c>
    </row>
    <row r="78" spans="1:14" ht="18.75" customHeight="1">
      <c r="A78" s="28"/>
      <c r="B78" s="32"/>
      <c r="C78" s="35"/>
      <c r="D78" s="34" t="s">
        <v>278</v>
      </c>
      <c r="E78" s="91">
        <v>0</v>
      </c>
      <c r="F78" s="92">
        <v>0</v>
      </c>
      <c r="G78" s="132">
        <f t="shared" si="8"/>
        <v>0</v>
      </c>
      <c r="H78" s="28"/>
      <c r="I78" s="32"/>
      <c r="J78" s="35"/>
      <c r="K78" s="156" t="s">
        <v>257</v>
      </c>
      <c r="L78" s="142">
        <v>0</v>
      </c>
      <c r="M78" s="92">
        <v>0</v>
      </c>
      <c r="N78" s="93">
        <f t="shared" si="9"/>
        <v>0</v>
      </c>
    </row>
    <row r="79" spans="1:14" ht="18.75" customHeight="1">
      <c r="A79" s="28"/>
      <c r="B79" s="32"/>
      <c r="C79" s="29"/>
      <c r="D79" s="34" t="s">
        <v>279</v>
      </c>
      <c r="E79" s="91">
        <v>7324892</v>
      </c>
      <c r="F79" s="92">
        <v>0</v>
      </c>
      <c r="G79" s="132">
        <f t="shared" si="8"/>
        <v>7324892</v>
      </c>
      <c r="H79" s="28"/>
      <c r="I79" s="32"/>
      <c r="J79" s="29"/>
      <c r="K79" s="156" t="s">
        <v>258</v>
      </c>
      <c r="L79" s="142">
        <v>0</v>
      </c>
      <c r="M79" s="92">
        <v>18348598</v>
      </c>
      <c r="N79" s="93">
        <f aca="true" t="shared" si="10" ref="N79:N86">L79-M79</f>
        <v>-18348598</v>
      </c>
    </row>
    <row r="80" spans="1:14" ht="18.75" customHeight="1">
      <c r="A80" s="28"/>
      <c r="B80" s="32"/>
      <c r="C80" s="29"/>
      <c r="D80" s="34" t="s">
        <v>280</v>
      </c>
      <c r="E80" s="91">
        <v>0</v>
      </c>
      <c r="F80" s="92">
        <v>3707300</v>
      </c>
      <c r="G80" s="132">
        <f t="shared" si="8"/>
        <v>-3707300</v>
      </c>
      <c r="H80" s="28"/>
      <c r="I80" s="32"/>
      <c r="J80" s="29"/>
      <c r="K80" s="156" t="s">
        <v>259</v>
      </c>
      <c r="L80" s="142">
        <v>1678260</v>
      </c>
      <c r="M80" s="92">
        <v>0</v>
      </c>
      <c r="N80" s="93">
        <f t="shared" si="10"/>
        <v>1678260</v>
      </c>
    </row>
    <row r="81" spans="1:14" ht="18.75" customHeight="1">
      <c r="A81" s="28"/>
      <c r="B81" s="32"/>
      <c r="C81" s="29"/>
      <c r="D81" s="34" t="s">
        <v>281</v>
      </c>
      <c r="E81" s="91">
        <v>0</v>
      </c>
      <c r="F81" s="92">
        <v>0</v>
      </c>
      <c r="G81" s="132">
        <f t="shared" si="8"/>
        <v>0</v>
      </c>
      <c r="H81" s="28"/>
      <c r="I81" s="32"/>
      <c r="J81" s="29"/>
      <c r="K81" s="156" t="s">
        <v>260</v>
      </c>
      <c r="L81" s="142">
        <v>0</v>
      </c>
      <c r="M81" s="92">
        <v>0</v>
      </c>
      <c r="N81" s="93">
        <f t="shared" si="10"/>
        <v>0</v>
      </c>
    </row>
    <row r="82" spans="1:14" ht="18.75" customHeight="1">
      <c r="A82" s="28"/>
      <c r="B82" s="32"/>
      <c r="C82" s="29"/>
      <c r="D82" s="34" t="s">
        <v>282</v>
      </c>
      <c r="E82" s="91">
        <v>1644066</v>
      </c>
      <c r="F82" s="92">
        <v>0</v>
      </c>
      <c r="G82" s="132">
        <f t="shared" si="8"/>
        <v>1644066</v>
      </c>
      <c r="H82" s="28"/>
      <c r="I82" s="32"/>
      <c r="J82" s="29"/>
      <c r="K82" s="156" t="s">
        <v>261</v>
      </c>
      <c r="L82" s="142">
        <v>0</v>
      </c>
      <c r="M82" s="92">
        <v>0</v>
      </c>
      <c r="N82" s="93">
        <f t="shared" si="10"/>
        <v>0</v>
      </c>
    </row>
    <row r="83" spans="1:14" ht="18.75" customHeight="1">
      <c r="A83" s="28"/>
      <c r="B83" s="32"/>
      <c r="C83" s="29"/>
      <c r="D83" s="34" t="s">
        <v>283</v>
      </c>
      <c r="E83" s="91">
        <v>0</v>
      </c>
      <c r="F83" s="92">
        <v>0</v>
      </c>
      <c r="G83" s="132">
        <f t="shared" si="8"/>
        <v>0</v>
      </c>
      <c r="H83" s="28"/>
      <c r="I83" s="32"/>
      <c r="J83" s="32"/>
      <c r="K83" s="156" t="s">
        <v>262</v>
      </c>
      <c r="L83" s="142">
        <v>4228979</v>
      </c>
      <c r="M83" s="92">
        <v>0</v>
      </c>
      <c r="N83" s="93">
        <f t="shared" si="10"/>
        <v>4228979</v>
      </c>
    </row>
    <row r="84" spans="1:14" ht="18.75" customHeight="1">
      <c r="A84" s="28"/>
      <c r="B84" s="32"/>
      <c r="C84" s="29"/>
      <c r="D84" s="34" t="s">
        <v>284</v>
      </c>
      <c r="E84" s="91">
        <v>2400</v>
      </c>
      <c r="F84" s="92">
        <v>57890</v>
      </c>
      <c r="G84" s="132">
        <f t="shared" si="8"/>
        <v>-55490</v>
      </c>
      <c r="H84" s="28"/>
      <c r="I84" s="32"/>
      <c r="J84" s="32"/>
      <c r="K84" s="156" t="s">
        <v>263</v>
      </c>
      <c r="L84" s="142">
        <v>0</v>
      </c>
      <c r="M84" s="92">
        <v>0</v>
      </c>
      <c r="N84" s="93">
        <f t="shared" si="10"/>
        <v>0</v>
      </c>
    </row>
    <row r="85" spans="1:14" ht="18.75" customHeight="1">
      <c r="A85" s="28"/>
      <c r="B85" s="32"/>
      <c r="C85" s="29"/>
      <c r="D85" s="34" t="s">
        <v>285</v>
      </c>
      <c r="E85" s="91">
        <v>1422372</v>
      </c>
      <c r="F85" s="92">
        <v>0</v>
      </c>
      <c r="G85" s="132">
        <f t="shared" si="8"/>
        <v>1422372</v>
      </c>
      <c r="H85" s="28"/>
      <c r="I85" s="32"/>
      <c r="J85" s="32"/>
      <c r="K85" s="156" t="s">
        <v>264</v>
      </c>
      <c r="L85" s="142">
        <v>0</v>
      </c>
      <c r="M85" s="92">
        <v>270386</v>
      </c>
      <c r="N85" s="93">
        <f t="shared" si="10"/>
        <v>-270386</v>
      </c>
    </row>
    <row r="86" spans="1:14" ht="18.75" customHeight="1">
      <c r="A86" s="28"/>
      <c r="B86" s="32"/>
      <c r="C86" s="37"/>
      <c r="D86" s="34" t="s">
        <v>286</v>
      </c>
      <c r="E86" s="91">
        <v>0</v>
      </c>
      <c r="F86" s="92">
        <v>0</v>
      </c>
      <c r="G86" s="132">
        <f t="shared" si="8"/>
        <v>0</v>
      </c>
      <c r="H86" s="28"/>
      <c r="I86" s="32"/>
      <c r="J86" s="49"/>
      <c r="K86" s="156" t="s">
        <v>265</v>
      </c>
      <c r="L86" s="142">
        <v>7537136</v>
      </c>
      <c r="M86" s="92">
        <v>50062095</v>
      </c>
      <c r="N86" s="93">
        <f t="shared" si="10"/>
        <v>-42524959</v>
      </c>
    </row>
    <row r="87" spans="1:14" s="41" customFormat="1" ht="18.75" customHeight="1">
      <c r="A87" s="148"/>
      <c r="B87" s="52"/>
      <c r="C87" s="200" t="s">
        <v>267</v>
      </c>
      <c r="D87" s="201"/>
      <c r="E87" s="95">
        <f>SUM(E88:E97)</f>
        <v>7276249</v>
      </c>
      <c r="F87" s="96">
        <f>SUM(F88:F97)</f>
        <v>626464984</v>
      </c>
      <c r="G87" s="88">
        <f t="shared" si="8"/>
        <v>-619188735</v>
      </c>
      <c r="H87" s="148"/>
      <c r="I87" s="52"/>
      <c r="J87" s="200" t="s">
        <v>269</v>
      </c>
      <c r="K87" s="202"/>
      <c r="L87" s="151">
        <f>SUM(L88:L97)</f>
        <v>305219673</v>
      </c>
      <c r="M87" s="96">
        <f>SUM(M88:M97)</f>
        <v>45894955</v>
      </c>
      <c r="N87" s="90">
        <f t="shared" si="9"/>
        <v>259324718</v>
      </c>
    </row>
    <row r="88" spans="1:14" ht="18.75" customHeight="1">
      <c r="A88" s="28"/>
      <c r="B88" s="32"/>
      <c r="C88" s="35"/>
      <c r="D88" s="34" t="s">
        <v>287</v>
      </c>
      <c r="E88" s="91">
        <v>0</v>
      </c>
      <c r="F88" s="92">
        <v>0</v>
      </c>
      <c r="G88" s="132">
        <f>E88-F88</f>
        <v>0</v>
      </c>
      <c r="H88" s="28"/>
      <c r="I88" s="32"/>
      <c r="J88" s="35"/>
      <c r="K88" s="156" t="s">
        <v>270</v>
      </c>
      <c r="L88" s="142">
        <v>0</v>
      </c>
      <c r="M88" s="92">
        <v>0</v>
      </c>
      <c r="N88" s="93">
        <f t="shared" si="9"/>
        <v>0</v>
      </c>
    </row>
    <row r="89" spans="1:14" ht="18.75" customHeight="1">
      <c r="A89" s="28"/>
      <c r="B89" s="32"/>
      <c r="C89" s="29"/>
      <c r="D89" s="34" t="s">
        <v>288</v>
      </c>
      <c r="E89" s="91">
        <v>928350</v>
      </c>
      <c r="F89" s="92">
        <v>0</v>
      </c>
      <c r="G89" s="132">
        <f t="shared" si="8"/>
        <v>928350</v>
      </c>
      <c r="H89" s="28"/>
      <c r="I89" s="32"/>
      <c r="J89" s="29"/>
      <c r="K89" s="156" t="s">
        <v>271</v>
      </c>
      <c r="L89" s="142">
        <v>0</v>
      </c>
      <c r="M89" s="92">
        <v>12815990</v>
      </c>
      <c r="N89" s="93">
        <f t="shared" si="9"/>
        <v>-12815990</v>
      </c>
    </row>
    <row r="90" spans="1:14" ht="18.75" customHeight="1">
      <c r="A90" s="28"/>
      <c r="B90" s="32"/>
      <c r="C90" s="29"/>
      <c r="D90" s="34" t="s">
        <v>289</v>
      </c>
      <c r="E90" s="91">
        <v>0</v>
      </c>
      <c r="F90" s="92">
        <v>0</v>
      </c>
      <c r="G90" s="132">
        <f t="shared" si="8"/>
        <v>0</v>
      </c>
      <c r="H90" s="28"/>
      <c r="I90" s="32"/>
      <c r="J90" s="29"/>
      <c r="K90" s="156" t="s">
        <v>272</v>
      </c>
      <c r="L90" s="142">
        <v>400000</v>
      </c>
      <c r="M90" s="92">
        <v>200000</v>
      </c>
      <c r="N90" s="93">
        <f>L90-M90</f>
        <v>200000</v>
      </c>
    </row>
    <row r="91" spans="1:14" ht="18.75" customHeight="1">
      <c r="A91" s="28"/>
      <c r="B91" s="32"/>
      <c r="C91" s="29"/>
      <c r="D91" s="34" t="s">
        <v>290</v>
      </c>
      <c r="E91" s="91">
        <v>2480770</v>
      </c>
      <c r="F91" s="92">
        <v>0</v>
      </c>
      <c r="G91" s="132">
        <f t="shared" si="8"/>
        <v>2480770</v>
      </c>
      <c r="H91" s="28"/>
      <c r="I91" s="32"/>
      <c r="J91" s="29"/>
      <c r="K91" s="156" t="s">
        <v>273</v>
      </c>
      <c r="L91" s="142">
        <v>0</v>
      </c>
      <c r="M91" s="92">
        <v>32878965</v>
      </c>
      <c r="N91" s="93">
        <f t="shared" si="9"/>
        <v>-32878965</v>
      </c>
    </row>
    <row r="92" spans="1:14" ht="18.75" customHeight="1">
      <c r="A92" s="28"/>
      <c r="B92" s="32"/>
      <c r="C92" s="29"/>
      <c r="D92" s="34" t="s">
        <v>291</v>
      </c>
      <c r="E92" s="91">
        <v>0</v>
      </c>
      <c r="F92" s="92">
        <v>13678410</v>
      </c>
      <c r="G92" s="132">
        <f t="shared" si="8"/>
        <v>-13678410</v>
      </c>
      <c r="H92" s="28"/>
      <c r="I92" s="32"/>
      <c r="J92" s="29"/>
      <c r="K92" s="156" t="s">
        <v>274</v>
      </c>
      <c r="L92" s="142">
        <v>3482611</v>
      </c>
      <c r="M92" s="92">
        <v>0</v>
      </c>
      <c r="N92" s="93">
        <f t="shared" si="9"/>
        <v>3482611</v>
      </c>
    </row>
    <row r="93" spans="1:14" ht="18.75" customHeight="1">
      <c r="A93" s="28"/>
      <c r="B93" s="32"/>
      <c r="C93" s="29"/>
      <c r="D93" s="34" t="s">
        <v>292</v>
      </c>
      <c r="E93" s="91">
        <v>1872439</v>
      </c>
      <c r="F93" s="92">
        <v>92273</v>
      </c>
      <c r="G93" s="132">
        <f t="shared" si="8"/>
        <v>1780166</v>
      </c>
      <c r="H93" s="28"/>
      <c r="I93" s="32"/>
      <c r="J93" s="29"/>
      <c r="K93" s="156" t="s">
        <v>275</v>
      </c>
      <c r="L93" s="142">
        <v>0</v>
      </c>
      <c r="M93" s="92">
        <v>0</v>
      </c>
      <c r="N93" s="93">
        <f t="shared" si="9"/>
        <v>0</v>
      </c>
    </row>
    <row r="94" spans="1:14" ht="18.75" customHeight="1">
      <c r="A94" s="28"/>
      <c r="B94" s="32"/>
      <c r="C94" s="29"/>
      <c r="D94" s="34" t="s">
        <v>293</v>
      </c>
      <c r="E94" s="91">
        <v>1994690</v>
      </c>
      <c r="F94" s="92">
        <v>273799</v>
      </c>
      <c r="G94" s="132">
        <f t="shared" si="8"/>
        <v>1720891</v>
      </c>
      <c r="H94" s="28"/>
      <c r="I94" s="32"/>
      <c r="J94" s="29"/>
      <c r="K94" s="156" t="s">
        <v>276</v>
      </c>
      <c r="L94" s="142">
        <v>0</v>
      </c>
      <c r="M94" s="92">
        <v>0</v>
      </c>
      <c r="N94" s="93">
        <f t="shared" si="9"/>
        <v>0</v>
      </c>
    </row>
    <row r="95" spans="1:14" ht="18.75" customHeight="1">
      <c r="A95" s="28"/>
      <c r="B95" s="32"/>
      <c r="C95" s="29"/>
      <c r="D95" s="34" t="s">
        <v>294</v>
      </c>
      <c r="E95" s="91">
        <v>0</v>
      </c>
      <c r="F95" s="92">
        <v>542420502</v>
      </c>
      <c r="G95" s="132">
        <f t="shared" si="8"/>
        <v>-542420502</v>
      </c>
      <c r="H95" s="28"/>
      <c r="I95" s="32"/>
      <c r="J95" s="29"/>
      <c r="K95" s="156" t="s">
        <v>277</v>
      </c>
      <c r="L95" s="142">
        <v>290837502</v>
      </c>
      <c r="M95" s="92">
        <v>0</v>
      </c>
      <c r="N95" s="93">
        <f t="shared" si="9"/>
        <v>290837502</v>
      </c>
    </row>
    <row r="96" spans="1:14" ht="18.75" customHeight="1">
      <c r="A96" s="28"/>
      <c r="B96" s="32"/>
      <c r="C96" s="29"/>
      <c r="D96" s="34" t="s">
        <v>295</v>
      </c>
      <c r="E96" s="91">
        <v>0</v>
      </c>
      <c r="F96" s="92">
        <v>0</v>
      </c>
      <c r="G96" s="132">
        <f>E96-F96</f>
        <v>0</v>
      </c>
      <c r="H96" s="28"/>
      <c r="I96" s="32"/>
      <c r="J96" s="29"/>
      <c r="K96" s="156" t="s">
        <v>296</v>
      </c>
      <c r="L96" s="142">
        <v>0</v>
      </c>
      <c r="M96" s="92">
        <v>0</v>
      </c>
      <c r="N96" s="93">
        <f t="shared" si="9"/>
        <v>0</v>
      </c>
    </row>
    <row r="97" spans="1:14" ht="18.75" customHeight="1">
      <c r="A97" s="28"/>
      <c r="B97" s="32"/>
      <c r="C97" s="29"/>
      <c r="D97" s="34" t="s">
        <v>297</v>
      </c>
      <c r="E97" s="91">
        <v>0</v>
      </c>
      <c r="F97" s="92">
        <v>70000000</v>
      </c>
      <c r="G97" s="132">
        <f t="shared" si="8"/>
        <v>-70000000</v>
      </c>
      <c r="H97" s="28"/>
      <c r="I97" s="32"/>
      <c r="J97" s="37"/>
      <c r="K97" s="156" t="s">
        <v>298</v>
      </c>
      <c r="L97" s="142">
        <v>10499560</v>
      </c>
      <c r="M97" s="92">
        <v>0</v>
      </c>
      <c r="N97" s="93">
        <f t="shared" si="9"/>
        <v>10499560</v>
      </c>
    </row>
    <row r="98" spans="1:14" s="41" customFormat="1" ht="18.75" customHeight="1">
      <c r="A98" s="148"/>
      <c r="B98" s="149"/>
      <c r="C98" s="200" t="s">
        <v>337</v>
      </c>
      <c r="D98" s="201"/>
      <c r="E98" s="95">
        <f>E99</f>
        <v>10565820</v>
      </c>
      <c r="F98" s="96">
        <f>F99</f>
        <v>15316570</v>
      </c>
      <c r="G98" s="90">
        <f t="shared" si="8"/>
        <v>-4750750</v>
      </c>
      <c r="H98" s="148"/>
      <c r="I98" s="52"/>
      <c r="J98" s="200" t="s">
        <v>338</v>
      </c>
      <c r="K98" s="202"/>
      <c r="L98" s="151">
        <f>L99</f>
        <v>0</v>
      </c>
      <c r="M98" s="96">
        <f>M99</f>
        <v>0</v>
      </c>
      <c r="N98" s="90">
        <f t="shared" si="9"/>
        <v>0</v>
      </c>
    </row>
    <row r="99" spans="1:14" ht="18.75" customHeight="1">
      <c r="A99" s="28"/>
      <c r="B99" s="32"/>
      <c r="C99" s="46"/>
      <c r="D99" s="47" t="s">
        <v>331</v>
      </c>
      <c r="E99" s="97">
        <v>10565820</v>
      </c>
      <c r="F99" s="78">
        <v>15316570</v>
      </c>
      <c r="G99" s="93">
        <f t="shared" si="8"/>
        <v>-4750750</v>
      </c>
      <c r="H99" s="28"/>
      <c r="I99" s="32"/>
      <c r="J99" s="46"/>
      <c r="K99" s="157" t="s">
        <v>299</v>
      </c>
      <c r="L99" s="143">
        <v>0</v>
      </c>
      <c r="M99" s="78">
        <v>0</v>
      </c>
      <c r="N99" s="93">
        <f t="shared" si="9"/>
        <v>0</v>
      </c>
    </row>
    <row r="100" spans="1:14" s="41" customFormat="1" ht="18.75" customHeight="1">
      <c r="A100" s="195" t="s">
        <v>300</v>
      </c>
      <c r="B100" s="196"/>
      <c r="C100" s="196"/>
      <c r="D100" s="197"/>
      <c r="E100" s="128">
        <f>E101</f>
        <v>1000000</v>
      </c>
      <c r="F100" s="129">
        <f>F101</f>
        <v>0</v>
      </c>
      <c r="G100" s="130">
        <f>E100-F100</f>
        <v>1000000</v>
      </c>
      <c r="H100" s="195" t="s">
        <v>300</v>
      </c>
      <c r="I100" s="196"/>
      <c r="J100" s="196"/>
      <c r="K100" s="196"/>
      <c r="L100" s="166">
        <f>L101</f>
        <v>75353440</v>
      </c>
      <c r="M100" s="129">
        <f>M101</f>
        <v>101471727</v>
      </c>
      <c r="N100" s="130">
        <f>L100-M100</f>
        <v>-26118287</v>
      </c>
    </row>
    <row r="101" spans="1:14" s="41" customFormat="1" ht="18.75" customHeight="1">
      <c r="A101" s="190" t="s">
        <v>301</v>
      </c>
      <c r="B101" s="191"/>
      <c r="C101" s="191"/>
      <c r="D101" s="198"/>
      <c r="E101" s="85">
        <f>E102</f>
        <v>1000000</v>
      </c>
      <c r="F101" s="86">
        <f>F102</f>
        <v>0</v>
      </c>
      <c r="G101" s="87">
        <f>E101-F101</f>
        <v>1000000</v>
      </c>
      <c r="H101" s="190" t="s">
        <v>302</v>
      </c>
      <c r="I101" s="191"/>
      <c r="J101" s="191"/>
      <c r="K101" s="191"/>
      <c r="L101" s="167">
        <f>L102</f>
        <v>75353440</v>
      </c>
      <c r="M101" s="86">
        <f>M102</f>
        <v>101471727</v>
      </c>
      <c r="N101" s="87">
        <f>L101-M101</f>
        <v>-26118287</v>
      </c>
    </row>
    <row r="102" spans="1:14" s="41" customFormat="1" ht="18.75" customHeight="1">
      <c r="A102" s="40"/>
      <c r="B102" s="192" t="s">
        <v>301</v>
      </c>
      <c r="C102" s="193"/>
      <c r="D102" s="199"/>
      <c r="E102" s="82">
        <f>SUM(E103,E108,E117,E122)</f>
        <v>1000000</v>
      </c>
      <c r="F102" s="83">
        <f>SUM(F103,F108,F117,F122)</f>
        <v>0</v>
      </c>
      <c r="G102" s="82">
        <f>E102-F102</f>
        <v>1000000</v>
      </c>
      <c r="H102" s="40"/>
      <c r="I102" s="192" t="s">
        <v>302</v>
      </c>
      <c r="J102" s="193"/>
      <c r="K102" s="193"/>
      <c r="L102" s="118">
        <f>SUM(L103,L108,L117,L122)</f>
        <v>75353440</v>
      </c>
      <c r="M102" s="83">
        <f>SUM(M103,M108,M117,M122)</f>
        <v>101471727</v>
      </c>
      <c r="N102" s="84">
        <f>L102-M102</f>
        <v>-26118287</v>
      </c>
    </row>
    <row r="103" spans="1:14" s="41" customFormat="1" ht="18.75" customHeight="1">
      <c r="A103" s="148"/>
      <c r="B103" s="52"/>
      <c r="C103" s="188" t="s">
        <v>55</v>
      </c>
      <c r="D103" s="189"/>
      <c r="E103" s="88">
        <f>SUM(E104:E107)</f>
        <v>0</v>
      </c>
      <c r="F103" s="89">
        <f>SUM(F104:F107)</f>
        <v>0</v>
      </c>
      <c r="G103" s="88">
        <f>E103-F103</f>
        <v>0</v>
      </c>
      <c r="H103" s="148"/>
      <c r="I103" s="52"/>
      <c r="J103" s="188" t="s">
        <v>56</v>
      </c>
      <c r="K103" s="194"/>
      <c r="L103" s="150">
        <f>SUM(L104:L107)</f>
        <v>0</v>
      </c>
      <c r="M103" s="100">
        <f>SUM(M104:M107)</f>
        <v>0</v>
      </c>
      <c r="N103" s="101">
        <f>L103-M103</f>
        <v>0</v>
      </c>
    </row>
    <row r="104" spans="1:14" ht="18.75" customHeight="1">
      <c r="A104" s="28"/>
      <c r="B104" s="32"/>
      <c r="C104" s="35"/>
      <c r="D104" s="34" t="s">
        <v>57</v>
      </c>
      <c r="E104" s="91">
        <v>0</v>
      </c>
      <c r="F104" s="92">
        <v>0</v>
      </c>
      <c r="G104" s="132">
        <f aca="true" t="shared" si="11" ref="G104:G120">E104-F104</f>
        <v>0</v>
      </c>
      <c r="H104" s="28"/>
      <c r="I104" s="32"/>
      <c r="J104" s="35"/>
      <c r="K104" s="156" t="s">
        <v>58</v>
      </c>
      <c r="L104" s="142">
        <v>0</v>
      </c>
      <c r="M104" s="92">
        <v>0</v>
      </c>
      <c r="N104" s="104">
        <f>L104-M104</f>
        <v>0</v>
      </c>
    </row>
    <row r="105" spans="1:14" ht="18.75" customHeight="1">
      <c r="A105" s="28"/>
      <c r="B105" s="32"/>
      <c r="C105" s="29"/>
      <c r="D105" s="34" t="s">
        <v>303</v>
      </c>
      <c r="E105" s="91">
        <v>0</v>
      </c>
      <c r="F105" s="92">
        <v>0</v>
      </c>
      <c r="G105" s="132">
        <f t="shared" si="11"/>
        <v>0</v>
      </c>
      <c r="H105" s="28"/>
      <c r="I105" s="32"/>
      <c r="J105" s="29"/>
      <c r="K105" s="160" t="s">
        <v>310</v>
      </c>
      <c r="L105" s="142">
        <v>0</v>
      </c>
      <c r="M105" s="92">
        <v>0</v>
      </c>
      <c r="N105" s="104">
        <f aca="true" t="shared" si="12" ref="N105:N142">L105-M105</f>
        <v>0</v>
      </c>
    </row>
    <row r="106" spans="1:14" ht="18.75" customHeight="1">
      <c r="A106" s="28"/>
      <c r="B106" s="32"/>
      <c r="C106" s="29"/>
      <c r="D106" s="34" t="s">
        <v>59</v>
      </c>
      <c r="E106" s="91">
        <v>0</v>
      </c>
      <c r="F106" s="92">
        <v>0</v>
      </c>
      <c r="G106" s="132">
        <f t="shared" si="11"/>
        <v>0</v>
      </c>
      <c r="H106" s="28"/>
      <c r="I106" s="32"/>
      <c r="J106" s="29"/>
      <c r="K106" s="156" t="s">
        <v>60</v>
      </c>
      <c r="L106" s="142">
        <v>0</v>
      </c>
      <c r="M106" s="92">
        <v>0</v>
      </c>
      <c r="N106" s="104">
        <f t="shared" si="12"/>
        <v>0</v>
      </c>
    </row>
    <row r="107" spans="1:14" ht="18.75" customHeight="1">
      <c r="A107" s="28"/>
      <c r="B107" s="32"/>
      <c r="C107" s="37"/>
      <c r="D107" s="34" t="s">
        <v>61</v>
      </c>
      <c r="E107" s="91">
        <v>0</v>
      </c>
      <c r="F107" s="92">
        <v>0</v>
      </c>
      <c r="G107" s="132">
        <f t="shared" si="11"/>
        <v>0</v>
      </c>
      <c r="H107" s="28"/>
      <c r="I107" s="32"/>
      <c r="J107" s="37"/>
      <c r="K107" s="156" t="s">
        <v>311</v>
      </c>
      <c r="L107" s="142">
        <v>0</v>
      </c>
      <c r="M107" s="92">
        <v>0</v>
      </c>
      <c r="N107" s="104">
        <f t="shared" si="12"/>
        <v>0</v>
      </c>
    </row>
    <row r="108" spans="1:14" s="41" customFormat="1" ht="18.75" customHeight="1">
      <c r="A108" s="148"/>
      <c r="B108" s="52"/>
      <c r="C108" s="200" t="s">
        <v>62</v>
      </c>
      <c r="D108" s="201"/>
      <c r="E108" s="95">
        <f>SUM(E109:E115)</f>
        <v>0</v>
      </c>
      <c r="F108" s="96">
        <f>SUM(F109:F115)</f>
        <v>0</v>
      </c>
      <c r="G108" s="88">
        <f t="shared" si="11"/>
        <v>0</v>
      </c>
      <c r="H108" s="148"/>
      <c r="I108" s="52"/>
      <c r="J108" s="36" t="s">
        <v>63</v>
      </c>
      <c r="K108" s="153"/>
      <c r="L108" s="151">
        <f>SUM(L109:L116)</f>
        <v>74283440</v>
      </c>
      <c r="M108" s="96">
        <f>SUM(M109:M116)</f>
        <v>95721727</v>
      </c>
      <c r="N108" s="105">
        <f t="shared" si="12"/>
        <v>-21438287</v>
      </c>
    </row>
    <row r="109" spans="1:14" ht="18.75" customHeight="1">
      <c r="A109" s="28"/>
      <c r="B109" s="32"/>
      <c r="C109" s="35"/>
      <c r="D109" s="34" t="s">
        <v>64</v>
      </c>
      <c r="E109" s="91">
        <v>0</v>
      </c>
      <c r="F109" s="92">
        <v>0</v>
      </c>
      <c r="G109" s="132">
        <f t="shared" si="11"/>
        <v>0</v>
      </c>
      <c r="H109" s="28"/>
      <c r="I109" s="32"/>
      <c r="J109" s="35"/>
      <c r="K109" s="156" t="s">
        <v>65</v>
      </c>
      <c r="L109" s="142">
        <v>0</v>
      </c>
      <c r="M109" s="92">
        <v>0</v>
      </c>
      <c r="N109" s="104">
        <f t="shared" si="12"/>
        <v>0</v>
      </c>
    </row>
    <row r="110" spans="1:14" ht="18.75" customHeight="1">
      <c r="A110" s="28"/>
      <c r="B110" s="32"/>
      <c r="C110" s="29"/>
      <c r="D110" s="34" t="s">
        <v>66</v>
      </c>
      <c r="E110" s="91">
        <v>0</v>
      </c>
      <c r="F110" s="92">
        <v>0</v>
      </c>
      <c r="G110" s="132">
        <f t="shared" si="11"/>
        <v>0</v>
      </c>
      <c r="H110" s="28"/>
      <c r="I110" s="32"/>
      <c r="J110" s="29"/>
      <c r="K110" s="156" t="s">
        <v>67</v>
      </c>
      <c r="L110" s="142">
        <v>0</v>
      </c>
      <c r="M110" s="92">
        <v>0</v>
      </c>
      <c r="N110" s="104">
        <f>L110-M110</f>
        <v>0</v>
      </c>
    </row>
    <row r="111" spans="1:14" ht="18.75" customHeight="1">
      <c r="A111" s="28"/>
      <c r="B111" s="32"/>
      <c r="C111" s="29"/>
      <c r="D111" s="34" t="s">
        <v>68</v>
      </c>
      <c r="E111" s="91">
        <v>0</v>
      </c>
      <c r="F111" s="92">
        <v>0</v>
      </c>
      <c r="G111" s="132">
        <f t="shared" si="11"/>
        <v>0</v>
      </c>
      <c r="H111" s="28"/>
      <c r="I111" s="32"/>
      <c r="J111" s="29"/>
      <c r="K111" s="156" t="s">
        <v>69</v>
      </c>
      <c r="L111" s="142">
        <v>0</v>
      </c>
      <c r="M111" s="92">
        <v>33770000</v>
      </c>
      <c r="N111" s="104">
        <f t="shared" si="12"/>
        <v>-33770000</v>
      </c>
    </row>
    <row r="112" spans="1:14" ht="18.75" customHeight="1">
      <c r="A112" s="28"/>
      <c r="B112" s="32"/>
      <c r="C112" s="29"/>
      <c r="D112" s="34" t="s">
        <v>70</v>
      </c>
      <c r="E112" s="91">
        <v>0</v>
      </c>
      <c r="F112" s="92">
        <v>0</v>
      </c>
      <c r="G112" s="132">
        <f t="shared" si="11"/>
        <v>0</v>
      </c>
      <c r="H112" s="28"/>
      <c r="I112" s="32"/>
      <c r="J112" s="29"/>
      <c r="K112" s="156" t="s">
        <v>71</v>
      </c>
      <c r="L112" s="142">
        <v>781000</v>
      </c>
      <c r="M112" s="92">
        <v>20023500</v>
      </c>
      <c r="N112" s="104">
        <f t="shared" si="12"/>
        <v>-19242500</v>
      </c>
    </row>
    <row r="113" spans="1:14" ht="18.75" customHeight="1">
      <c r="A113" s="28"/>
      <c r="B113" s="32"/>
      <c r="C113" s="29"/>
      <c r="D113" s="34" t="s">
        <v>72</v>
      </c>
      <c r="E113" s="91">
        <v>0</v>
      </c>
      <c r="F113" s="92">
        <v>0</v>
      </c>
      <c r="G113" s="132">
        <f t="shared" si="11"/>
        <v>0</v>
      </c>
      <c r="H113" s="28"/>
      <c r="I113" s="32"/>
      <c r="J113" s="29"/>
      <c r="K113" s="156" t="s">
        <v>73</v>
      </c>
      <c r="L113" s="142">
        <v>20198400</v>
      </c>
      <c r="M113" s="92">
        <v>10515500</v>
      </c>
      <c r="N113" s="104">
        <f t="shared" si="12"/>
        <v>9682900</v>
      </c>
    </row>
    <row r="114" spans="1:14" ht="18.75" customHeight="1">
      <c r="A114" s="28"/>
      <c r="B114" s="32"/>
      <c r="C114" s="29"/>
      <c r="D114" s="34" t="s">
        <v>74</v>
      </c>
      <c r="E114" s="91">
        <v>0</v>
      </c>
      <c r="F114" s="92">
        <v>0</v>
      </c>
      <c r="G114" s="132">
        <f t="shared" si="11"/>
        <v>0</v>
      </c>
      <c r="H114" s="28"/>
      <c r="I114" s="32"/>
      <c r="J114" s="29"/>
      <c r="K114" s="156" t="s">
        <v>75</v>
      </c>
      <c r="L114" s="142">
        <v>17558670</v>
      </c>
      <c r="M114" s="92">
        <v>0</v>
      </c>
      <c r="N114" s="104">
        <f t="shared" si="12"/>
        <v>17558670</v>
      </c>
    </row>
    <row r="115" spans="1:14" ht="18.75" customHeight="1">
      <c r="A115" s="28"/>
      <c r="B115" s="32"/>
      <c r="C115" s="29"/>
      <c r="D115" s="34" t="s">
        <v>76</v>
      </c>
      <c r="E115" s="91">
        <v>0</v>
      </c>
      <c r="F115" s="92">
        <v>0</v>
      </c>
      <c r="G115" s="132">
        <f t="shared" si="11"/>
        <v>0</v>
      </c>
      <c r="H115" s="28"/>
      <c r="I115" s="32"/>
      <c r="J115" s="29"/>
      <c r="K115" s="156" t="s">
        <v>77</v>
      </c>
      <c r="L115" s="142">
        <v>0</v>
      </c>
      <c r="M115" s="92">
        <v>0</v>
      </c>
      <c r="N115" s="104">
        <f t="shared" si="12"/>
        <v>0</v>
      </c>
    </row>
    <row r="116" spans="1:14" ht="18.75" customHeight="1">
      <c r="A116" s="28"/>
      <c r="B116" s="32"/>
      <c r="C116" s="49"/>
      <c r="D116" s="152"/>
      <c r="E116" s="91"/>
      <c r="F116" s="92"/>
      <c r="G116" s="133"/>
      <c r="H116" s="28"/>
      <c r="I116" s="32"/>
      <c r="J116" s="37"/>
      <c r="K116" s="156" t="s">
        <v>78</v>
      </c>
      <c r="L116" s="142">
        <v>35745370</v>
      </c>
      <c r="M116" s="92">
        <v>31412727</v>
      </c>
      <c r="N116" s="104">
        <f t="shared" si="12"/>
        <v>4332643</v>
      </c>
    </row>
    <row r="117" spans="1:14" s="41" customFormat="1" ht="18.75" customHeight="1">
      <c r="A117" s="148"/>
      <c r="B117" s="52"/>
      <c r="C117" s="200" t="s">
        <v>79</v>
      </c>
      <c r="D117" s="201"/>
      <c r="E117" s="95">
        <f>SUM(E118:E120)</f>
        <v>0</v>
      </c>
      <c r="F117" s="96">
        <f>SUM(F118:F120)</f>
        <v>0</v>
      </c>
      <c r="G117" s="88">
        <f t="shared" si="11"/>
        <v>0</v>
      </c>
      <c r="H117" s="148"/>
      <c r="I117" s="52"/>
      <c r="J117" s="200" t="s">
        <v>80</v>
      </c>
      <c r="K117" s="202"/>
      <c r="L117" s="151">
        <f>SUM(L118:L121)</f>
        <v>1070000</v>
      </c>
      <c r="M117" s="96">
        <f>SUM(M118:M121)</f>
        <v>2890000</v>
      </c>
      <c r="N117" s="105">
        <f t="shared" si="12"/>
        <v>-1820000</v>
      </c>
    </row>
    <row r="118" spans="1:14" ht="18.75" customHeight="1">
      <c r="A118" s="28"/>
      <c r="B118" s="32"/>
      <c r="C118" s="35"/>
      <c r="D118" s="34" t="s">
        <v>81</v>
      </c>
      <c r="E118" s="91">
        <v>0</v>
      </c>
      <c r="F118" s="92">
        <v>0</v>
      </c>
      <c r="G118" s="132">
        <f t="shared" si="11"/>
        <v>0</v>
      </c>
      <c r="H118" s="28"/>
      <c r="I118" s="32"/>
      <c r="J118" s="35"/>
      <c r="K118" s="156" t="s">
        <v>82</v>
      </c>
      <c r="L118" s="142">
        <v>0</v>
      </c>
      <c r="M118" s="92">
        <v>0</v>
      </c>
      <c r="N118" s="104">
        <f t="shared" si="12"/>
        <v>0</v>
      </c>
    </row>
    <row r="119" spans="1:14" ht="18.75" customHeight="1">
      <c r="A119" s="28"/>
      <c r="B119" s="32"/>
      <c r="C119" s="29"/>
      <c r="D119" s="34" t="s">
        <v>83</v>
      </c>
      <c r="E119" s="91">
        <v>0</v>
      </c>
      <c r="F119" s="92">
        <v>0</v>
      </c>
      <c r="G119" s="132">
        <f t="shared" si="11"/>
        <v>0</v>
      </c>
      <c r="H119" s="28"/>
      <c r="I119" s="32"/>
      <c r="J119" s="29"/>
      <c r="K119" s="156" t="s">
        <v>84</v>
      </c>
      <c r="L119" s="142">
        <v>0</v>
      </c>
      <c r="M119" s="92">
        <v>0</v>
      </c>
      <c r="N119" s="104">
        <f>L119-M119</f>
        <v>0</v>
      </c>
    </row>
    <row r="120" spans="1:14" ht="18.75" customHeight="1">
      <c r="A120" s="28"/>
      <c r="B120" s="32"/>
      <c r="C120" s="29"/>
      <c r="D120" s="47" t="s">
        <v>85</v>
      </c>
      <c r="E120" s="97">
        <v>0</v>
      </c>
      <c r="F120" s="78">
        <v>0</v>
      </c>
      <c r="G120" s="132">
        <f t="shared" si="11"/>
        <v>0</v>
      </c>
      <c r="H120" s="28"/>
      <c r="I120" s="32"/>
      <c r="J120" s="29"/>
      <c r="K120" s="156" t="s">
        <v>86</v>
      </c>
      <c r="L120" s="142">
        <v>0</v>
      </c>
      <c r="M120" s="92">
        <v>0</v>
      </c>
      <c r="N120" s="104">
        <f t="shared" si="12"/>
        <v>0</v>
      </c>
    </row>
    <row r="121" spans="1:14" ht="18.75" customHeight="1">
      <c r="A121" s="28"/>
      <c r="B121" s="32"/>
      <c r="C121" s="32"/>
      <c r="D121" s="38"/>
      <c r="E121" s="97"/>
      <c r="F121" s="78"/>
      <c r="G121" s="134"/>
      <c r="H121" s="28"/>
      <c r="I121" s="32"/>
      <c r="J121" s="29"/>
      <c r="K121" s="156" t="s">
        <v>87</v>
      </c>
      <c r="L121" s="142">
        <v>1070000</v>
      </c>
      <c r="M121" s="92">
        <v>2890000</v>
      </c>
      <c r="N121" s="104">
        <f t="shared" si="12"/>
        <v>-1820000</v>
      </c>
    </row>
    <row r="122" spans="1:14" s="41" customFormat="1" ht="18.75" customHeight="1">
      <c r="A122" s="148"/>
      <c r="B122" s="149"/>
      <c r="C122" s="200" t="s">
        <v>304</v>
      </c>
      <c r="D122" s="201"/>
      <c r="E122" s="95">
        <f>SUM(E123:E128)</f>
        <v>1000000</v>
      </c>
      <c r="F122" s="96">
        <f>SUM(F123:F128)</f>
        <v>0</v>
      </c>
      <c r="G122" s="88">
        <f aca="true" t="shared" si="13" ref="G122:G130">E122-F122</f>
        <v>1000000</v>
      </c>
      <c r="H122" s="148"/>
      <c r="I122" s="149"/>
      <c r="J122" s="200" t="s">
        <v>312</v>
      </c>
      <c r="K122" s="202"/>
      <c r="L122" s="151">
        <f>SUM(L123:L128)</f>
        <v>0</v>
      </c>
      <c r="M122" s="96">
        <f>SUM(M123:M128)</f>
        <v>2860000</v>
      </c>
      <c r="N122" s="90">
        <f t="shared" si="12"/>
        <v>-2860000</v>
      </c>
    </row>
    <row r="123" spans="1:14" ht="18.75" customHeight="1">
      <c r="A123" s="28"/>
      <c r="B123" s="32"/>
      <c r="C123" s="35"/>
      <c r="D123" s="34" t="s">
        <v>305</v>
      </c>
      <c r="E123" s="91">
        <v>0</v>
      </c>
      <c r="F123" s="92">
        <v>0</v>
      </c>
      <c r="G123" s="132">
        <f t="shared" si="13"/>
        <v>0</v>
      </c>
      <c r="H123" s="28"/>
      <c r="I123" s="32"/>
      <c r="J123" s="35"/>
      <c r="K123" s="156" t="s">
        <v>313</v>
      </c>
      <c r="L123" s="142">
        <v>0</v>
      </c>
      <c r="M123" s="92">
        <v>0</v>
      </c>
      <c r="N123" s="93">
        <f t="shared" si="12"/>
        <v>0</v>
      </c>
    </row>
    <row r="124" spans="1:14" ht="18.75" customHeight="1">
      <c r="A124" s="28"/>
      <c r="B124" s="32"/>
      <c r="C124" s="29"/>
      <c r="D124" s="34" t="s">
        <v>306</v>
      </c>
      <c r="E124" s="91">
        <v>0</v>
      </c>
      <c r="F124" s="92">
        <v>0</v>
      </c>
      <c r="G124" s="132">
        <f t="shared" si="13"/>
        <v>0</v>
      </c>
      <c r="H124" s="28"/>
      <c r="I124" s="32"/>
      <c r="J124" s="29"/>
      <c r="K124" s="156" t="s">
        <v>314</v>
      </c>
      <c r="L124" s="142">
        <v>0</v>
      </c>
      <c r="M124" s="92">
        <v>0</v>
      </c>
      <c r="N124" s="93">
        <f t="shared" si="12"/>
        <v>0</v>
      </c>
    </row>
    <row r="125" spans="1:14" ht="18.75" customHeight="1">
      <c r="A125" s="28"/>
      <c r="B125" s="32"/>
      <c r="C125" s="29"/>
      <c r="D125" s="47" t="s">
        <v>307</v>
      </c>
      <c r="E125" s="97">
        <v>0</v>
      </c>
      <c r="F125" s="78">
        <v>0</v>
      </c>
      <c r="G125" s="132">
        <f t="shared" si="13"/>
        <v>0</v>
      </c>
      <c r="H125" s="28"/>
      <c r="I125" s="32"/>
      <c r="J125" s="29"/>
      <c r="K125" s="157" t="s">
        <v>315</v>
      </c>
      <c r="L125" s="143">
        <v>0</v>
      </c>
      <c r="M125" s="78">
        <v>0</v>
      </c>
      <c r="N125" s="93">
        <f t="shared" si="12"/>
        <v>0</v>
      </c>
    </row>
    <row r="126" spans="1:14" ht="18.75" customHeight="1">
      <c r="A126" s="28"/>
      <c r="B126" s="32"/>
      <c r="C126" s="32"/>
      <c r="D126" s="34" t="s">
        <v>308</v>
      </c>
      <c r="E126" s="91">
        <v>0</v>
      </c>
      <c r="F126" s="92">
        <v>0</v>
      </c>
      <c r="G126" s="132">
        <f t="shared" si="13"/>
        <v>0</v>
      </c>
      <c r="H126" s="28"/>
      <c r="I126" s="32"/>
      <c r="J126" s="32"/>
      <c r="K126" s="156" t="s">
        <v>316</v>
      </c>
      <c r="L126" s="142">
        <v>0</v>
      </c>
      <c r="M126" s="92">
        <v>0</v>
      </c>
      <c r="N126" s="93">
        <f t="shared" si="12"/>
        <v>0</v>
      </c>
    </row>
    <row r="127" spans="1:14" ht="18.75" customHeight="1">
      <c r="A127" s="28"/>
      <c r="B127" s="32"/>
      <c r="C127" s="32"/>
      <c r="D127" s="34" t="s">
        <v>309</v>
      </c>
      <c r="E127" s="91">
        <v>1000000</v>
      </c>
      <c r="F127" s="92">
        <v>0</v>
      </c>
      <c r="G127" s="132">
        <f t="shared" si="13"/>
        <v>1000000</v>
      </c>
      <c r="H127" s="28"/>
      <c r="I127" s="32"/>
      <c r="J127" s="32"/>
      <c r="K127" s="156" t="s">
        <v>317</v>
      </c>
      <c r="L127" s="142">
        <v>0</v>
      </c>
      <c r="M127" s="92">
        <v>2860000</v>
      </c>
      <c r="N127" s="93">
        <f t="shared" si="12"/>
        <v>-2860000</v>
      </c>
    </row>
    <row r="128" spans="1:14" ht="18.75" customHeight="1">
      <c r="A128" s="28"/>
      <c r="B128" s="32"/>
      <c r="C128" s="32"/>
      <c r="D128" s="47" t="s">
        <v>304</v>
      </c>
      <c r="E128" s="97">
        <v>0</v>
      </c>
      <c r="F128" s="78">
        <v>0</v>
      </c>
      <c r="G128" s="132">
        <f t="shared" si="13"/>
        <v>0</v>
      </c>
      <c r="H128" s="28"/>
      <c r="I128" s="32"/>
      <c r="J128" s="32"/>
      <c r="K128" s="157" t="s">
        <v>312</v>
      </c>
      <c r="L128" s="144">
        <v>0</v>
      </c>
      <c r="M128" s="136">
        <v>0</v>
      </c>
      <c r="N128" s="145">
        <f t="shared" si="12"/>
        <v>0</v>
      </c>
    </row>
    <row r="129" spans="1:14" s="41" customFormat="1" ht="18.75" customHeight="1">
      <c r="A129" s="195" t="s">
        <v>318</v>
      </c>
      <c r="B129" s="196"/>
      <c r="C129" s="196"/>
      <c r="D129" s="197"/>
      <c r="E129" s="128">
        <f>E130</f>
        <v>4600000</v>
      </c>
      <c r="F129" s="129">
        <f>F130</f>
        <v>0</v>
      </c>
      <c r="G129" s="130">
        <f t="shared" si="13"/>
        <v>4600000</v>
      </c>
      <c r="H129" s="195" t="s">
        <v>318</v>
      </c>
      <c r="I129" s="196"/>
      <c r="J129" s="196"/>
      <c r="K129" s="196"/>
      <c r="L129" s="166">
        <f>L130</f>
        <v>0</v>
      </c>
      <c r="M129" s="129">
        <f>M130</f>
        <v>0</v>
      </c>
      <c r="N129" s="130">
        <f>L129-M129</f>
        <v>0</v>
      </c>
    </row>
    <row r="130" spans="1:14" s="41" customFormat="1" ht="18.75" customHeight="1">
      <c r="A130" s="190" t="s">
        <v>319</v>
      </c>
      <c r="B130" s="191"/>
      <c r="C130" s="191"/>
      <c r="D130" s="198"/>
      <c r="E130" s="85">
        <f>E131</f>
        <v>4600000</v>
      </c>
      <c r="F130" s="86">
        <f>F131</f>
        <v>0</v>
      </c>
      <c r="G130" s="87">
        <f t="shared" si="13"/>
        <v>4600000</v>
      </c>
      <c r="H130" s="190" t="s">
        <v>302</v>
      </c>
      <c r="I130" s="191"/>
      <c r="J130" s="191"/>
      <c r="K130" s="191"/>
      <c r="L130" s="167">
        <f>L131</f>
        <v>0</v>
      </c>
      <c r="M130" s="86">
        <f>M131</f>
        <v>0</v>
      </c>
      <c r="N130" s="87">
        <f>L130-M130</f>
        <v>0</v>
      </c>
    </row>
    <row r="131" spans="1:14" s="41" customFormat="1" ht="18.75" customHeight="1">
      <c r="A131" s="40"/>
      <c r="B131" s="192" t="s">
        <v>319</v>
      </c>
      <c r="C131" s="193"/>
      <c r="D131" s="199"/>
      <c r="E131" s="82">
        <f>SUM(E132,E135)</f>
        <v>4600000</v>
      </c>
      <c r="F131" s="83">
        <f>SUM(F132,F135)</f>
        <v>0</v>
      </c>
      <c r="G131" s="82">
        <f aca="true" t="shared" si="14" ref="G131:G142">E131-F131</f>
        <v>4600000</v>
      </c>
      <c r="H131" s="40"/>
      <c r="I131" s="192" t="s">
        <v>320</v>
      </c>
      <c r="J131" s="193"/>
      <c r="K131" s="193"/>
      <c r="L131" s="118">
        <f>SUM(L132,L135)</f>
        <v>0</v>
      </c>
      <c r="M131" s="83">
        <f>SUM(M132,M135)</f>
        <v>0</v>
      </c>
      <c r="N131" s="84">
        <f t="shared" si="12"/>
        <v>0</v>
      </c>
    </row>
    <row r="132" spans="1:14" s="41" customFormat="1" ht="18.75" customHeight="1">
      <c r="A132" s="148"/>
      <c r="B132" s="52"/>
      <c r="C132" s="188" t="s">
        <v>88</v>
      </c>
      <c r="D132" s="189"/>
      <c r="E132" s="88">
        <f>SUM(E133:E134)</f>
        <v>0</v>
      </c>
      <c r="F132" s="89">
        <f>SUM(F133:F134)</f>
        <v>0</v>
      </c>
      <c r="G132" s="88">
        <f t="shared" si="14"/>
        <v>0</v>
      </c>
      <c r="H132" s="148"/>
      <c r="I132" s="52"/>
      <c r="J132" s="188" t="s">
        <v>89</v>
      </c>
      <c r="K132" s="194"/>
      <c r="L132" s="168">
        <f>SUM(L133:L134)</f>
        <v>0</v>
      </c>
      <c r="M132" s="89">
        <f>SUM(M133:M134)</f>
        <v>0</v>
      </c>
      <c r="N132" s="90">
        <f t="shared" si="12"/>
        <v>0</v>
      </c>
    </row>
    <row r="133" spans="1:14" ht="18.75" customHeight="1">
      <c r="A133" s="28"/>
      <c r="B133" s="32"/>
      <c r="C133" s="35"/>
      <c r="D133" s="34" t="s">
        <v>321</v>
      </c>
      <c r="E133" s="91">
        <v>0</v>
      </c>
      <c r="F133" s="92">
        <v>0</v>
      </c>
      <c r="G133" s="132">
        <f t="shared" si="14"/>
        <v>0</v>
      </c>
      <c r="H133" s="28"/>
      <c r="I133" s="32"/>
      <c r="J133" s="35"/>
      <c r="K133" s="156" t="s">
        <v>324</v>
      </c>
      <c r="L133" s="142">
        <v>0</v>
      </c>
      <c r="M133" s="92">
        <v>0</v>
      </c>
      <c r="N133" s="93">
        <f t="shared" si="12"/>
        <v>0</v>
      </c>
    </row>
    <row r="134" spans="1:14" ht="18.75" customHeight="1">
      <c r="A134" s="28"/>
      <c r="B134" s="32"/>
      <c r="C134" s="37"/>
      <c r="D134" s="34" t="s">
        <v>322</v>
      </c>
      <c r="E134" s="91">
        <v>0</v>
      </c>
      <c r="F134" s="92">
        <v>0</v>
      </c>
      <c r="G134" s="132">
        <f t="shared" si="14"/>
        <v>0</v>
      </c>
      <c r="H134" s="28"/>
      <c r="I134" s="32"/>
      <c r="J134" s="37"/>
      <c r="K134" s="156" t="s">
        <v>325</v>
      </c>
      <c r="L134" s="142">
        <v>0</v>
      </c>
      <c r="M134" s="92">
        <v>0</v>
      </c>
      <c r="N134" s="93">
        <f t="shared" si="12"/>
        <v>0</v>
      </c>
    </row>
    <row r="135" spans="1:14" s="41" customFormat="1" ht="18.75" customHeight="1">
      <c r="A135" s="148"/>
      <c r="B135" s="52"/>
      <c r="C135" s="200" t="s">
        <v>339</v>
      </c>
      <c r="D135" s="201"/>
      <c r="E135" s="95">
        <f>SUM(E136)</f>
        <v>4600000</v>
      </c>
      <c r="F135" s="96">
        <f>SUM(F136)</f>
        <v>0</v>
      </c>
      <c r="G135" s="88">
        <f t="shared" si="14"/>
        <v>4600000</v>
      </c>
      <c r="H135" s="148"/>
      <c r="I135" s="52"/>
      <c r="J135" s="200" t="s">
        <v>340</v>
      </c>
      <c r="K135" s="202"/>
      <c r="L135" s="151">
        <f>L136</f>
        <v>0</v>
      </c>
      <c r="M135" s="96">
        <f>M136</f>
        <v>0</v>
      </c>
      <c r="N135" s="90">
        <f t="shared" si="12"/>
        <v>0</v>
      </c>
    </row>
    <row r="136" spans="1:14" ht="18.75" customHeight="1">
      <c r="A136" s="28"/>
      <c r="B136" s="32"/>
      <c r="C136" s="46"/>
      <c r="D136" s="47" t="s">
        <v>323</v>
      </c>
      <c r="E136" s="97">
        <v>4600000</v>
      </c>
      <c r="F136" s="78">
        <v>0</v>
      </c>
      <c r="G136" s="132">
        <f t="shared" si="14"/>
        <v>4600000</v>
      </c>
      <c r="H136" s="28"/>
      <c r="I136" s="32"/>
      <c r="J136" s="46"/>
      <c r="K136" s="157" t="s">
        <v>326</v>
      </c>
      <c r="L136" s="143">
        <v>0</v>
      </c>
      <c r="M136" s="78">
        <v>0</v>
      </c>
      <c r="N136" s="93">
        <f t="shared" si="12"/>
        <v>0</v>
      </c>
    </row>
    <row r="137" spans="1:14" s="41" customFormat="1" ht="18.75" customHeight="1">
      <c r="A137" s="195" t="s">
        <v>90</v>
      </c>
      <c r="B137" s="196"/>
      <c r="C137" s="196"/>
      <c r="D137" s="197"/>
      <c r="E137" s="128">
        <f aca="true" t="shared" si="15" ref="E137:F140">E138</f>
        <v>926489888</v>
      </c>
      <c r="F137" s="129">
        <f t="shared" si="15"/>
        <v>206378307</v>
      </c>
      <c r="G137" s="130">
        <f>E137-F137</f>
        <v>720111581</v>
      </c>
      <c r="H137" s="195" t="s">
        <v>91</v>
      </c>
      <c r="I137" s="196"/>
      <c r="J137" s="196"/>
      <c r="K137" s="196"/>
      <c r="L137" s="166">
        <f aca="true" t="shared" si="16" ref="L137:M140">L138</f>
        <v>748781602</v>
      </c>
      <c r="M137" s="129">
        <f t="shared" si="16"/>
        <v>926489888</v>
      </c>
      <c r="N137" s="130">
        <f>L137-M137</f>
        <v>-177708286</v>
      </c>
    </row>
    <row r="138" spans="1:14" s="41" customFormat="1" ht="18.75" customHeight="1">
      <c r="A138" s="190" t="s">
        <v>90</v>
      </c>
      <c r="B138" s="191"/>
      <c r="C138" s="191"/>
      <c r="D138" s="198"/>
      <c r="E138" s="85">
        <f t="shared" si="15"/>
        <v>926489888</v>
      </c>
      <c r="F138" s="86">
        <f t="shared" si="15"/>
        <v>206378307</v>
      </c>
      <c r="G138" s="85">
        <f t="shared" si="14"/>
        <v>720111581</v>
      </c>
      <c r="H138" s="190" t="s">
        <v>91</v>
      </c>
      <c r="I138" s="191"/>
      <c r="J138" s="191"/>
      <c r="K138" s="191"/>
      <c r="L138" s="167">
        <f t="shared" si="16"/>
        <v>748781602</v>
      </c>
      <c r="M138" s="86">
        <f t="shared" si="16"/>
        <v>926489888</v>
      </c>
      <c r="N138" s="87">
        <f t="shared" si="12"/>
        <v>-177708286</v>
      </c>
    </row>
    <row r="139" spans="1:14" s="41" customFormat="1" ht="18.75" customHeight="1">
      <c r="A139" s="148"/>
      <c r="B139" s="192" t="s">
        <v>90</v>
      </c>
      <c r="C139" s="193"/>
      <c r="D139" s="199"/>
      <c r="E139" s="82">
        <f t="shared" si="15"/>
        <v>926489888</v>
      </c>
      <c r="F139" s="83">
        <f t="shared" si="15"/>
        <v>206378307</v>
      </c>
      <c r="G139" s="82">
        <f t="shared" si="14"/>
        <v>720111581</v>
      </c>
      <c r="H139" s="148"/>
      <c r="I139" s="192" t="s">
        <v>91</v>
      </c>
      <c r="J139" s="193"/>
      <c r="K139" s="193"/>
      <c r="L139" s="118">
        <f t="shared" si="16"/>
        <v>748781602</v>
      </c>
      <c r="M139" s="83">
        <f t="shared" si="16"/>
        <v>926489888</v>
      </c>
      <c r="N139" s="84">
        <f t="shared" si="12"/>
        <v>-177708286</v>
      </c>
    </row>
    <row r="140" spans="1:14" s="41" customFormat="1" ht="18.75" customHeight="1">
      <c r="A140" s="148"/>
      <c r="B140" s="52"/>
      <c r="C140" s="188" t="s">
        <v>90</v>
      </c>
      <c r="D140" s="189"/>
      <c r="E140" s="88">
        <f t="shared" si="15"/>
        <v>926489888</v>
      </c>
      <c r="F140" s="89">
        <f t="shared" si="15"/>
        <v>206378307</v>
      </c>
      <c r="G140" s="88">
        <f t="shared" si="14"/>
        <v>720111581</v>
      </c>
      <c r="H140" s="148"/>
      <c r="I140" s="52"/>
      <c r="J140" s="188" t="s">
        <v>91</v>
      </c>
      <c r="K140" s="194"/>
      <c r="L140" s="168">
        <f t="shared" si="16"/>
        <v>748781602</v>
      </c>
      <c r="M140" s="89">
        <f t="shared" si="16"/>
        <v>926489888</v>
      </c>
      <c r="N140" s="90">
        <f t="shared" si="12"/>
        <v>-177708286</v>
      </c>
    </row>
    <row r="141" spans="1:14" ht="18.75" customHeight="1">
      <c r="A141" s="45"/>
      <c r="B141" s="43"/>
      <c r="C141" s="46"/>
      <c r="D141" s="53" t="s">
        <v>90</v>
      </c>
      <c r="E141" s="135">
        <f>대차대조표!F13+대차대조표!F14</f>
        <v>926489888</v>
      </c>
      <c r="F141" s="136">
        <v>206378307</v>
      </c>
      <c r="G141" s="137">
        <f t="shared" si="14"/>
        <v>720111581</v>
      </c>
      <c r="H141" s="45"/>
      <c r="I141" s="43"/>
      <c r="J141" s="46"/>
      <c r="K141" s="158" t="s">
        <v>91</v>
      </c>
      <c r="L141" s="144">
        <f>대차대조표!E13+대차대조표!E14</f>
        <v>748781602</v>
      </c>
      <c r="M141" s="136">
        <f>E141</f>
        <v>926489888</v>
      </c>
      <c r="N141" s="146">
        <f>L141-M141</f>
        <v>-177708286</v>
      </c>
    </row>
    <row r="142" spans="1:14" ht="18.75" customHeight="1">
      <c r="A142" s="70" t="s">
        <v>13</v>
      </c>
      <c r="B142" s="71"/>
      <c r="C142" s="71"/>
      <c r="D142" s="72"/>
      <c r="E142" s="138">
        <f>E12+E100+E129+E137</f>
        <v>4824089590</v>
      </c>
      <c r="F142" s="139">
        <f>F12+F100+F129+F137</f>
        <v>3127463669</v>
      </c>
      <c r="G142" s="138">
        <f t="shared" si="14"/>
        <v>1696625921</v>
      </c>
      <c r="H142" s="70" t="s">
        <v>14</v>
      </c>
      <c r="I142" s="71"/>
      <c r="J142" s="71"/>
      <c r="K142" s="71"/>
      <c r="L142" s="172">
        <f>L12+L100+L129+L137</f>
        <v>4824089590</v>
      </c>
      <c r="M142" s="139">
        <f>M12+M100+M129+M137</f>
        <v>3127463669</v>
      </c>
      <c r="N142" s="147">
        <f t="shared" si="12"/>
        <v>1696625921</v>
      </c>
    </row>
    <row r="143" ht="18.75" customHeight="1" thickBot="1"/>
    <row r="144" spans="5:7" ht="18.75" customHeight="1">
      <c r="E144" s="186" t="s">
        <v>330</v>
      </c>
      <c r="F144" s="75" t="s">
        <v>328</v>
      </c>
      <c r="G144" s="76" t="s">
        <v>329</v>
      </c>
    </row>
    <row r="145" spans="5:7" ht="18.75" customHeight="1" thickBot="1">
      <c r="E145" s="187"/>
      <c r="F145" s="73">
        <f>E142-L142</f>
        <v>0</v>
      </c>
      <c r="G145" s="74">
        <f>F142-M142</f>
        <v>0</v>
      </c>
    </row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</sheetData>
  <sheetProtection/>
  <mergeCells count="86">
    <mergeCell ref="C15:D15"/>
    <mergeCell ref="J15:K15"/>
    <mergeCell ref="A6:D6"/>
    <mergeCell ref="A7:D7"/>
    <mergeCell ref="A9:D9"/>
    <mergeCell ref="A10:D10"/>
    <mergeCell ref="H7:K7"/>
    <mergeCell ref="H8:K8"/>
    <mergeCell ref="A8:D8"/>
    <mergeCell ref="H9:K9"/>
    <mergeCell ref="J18:K18"/>
    <mergeCell ref="C19:D19"/>
    <mergeCell ref="C21:D21"/>
    <mergeCell ref="A1:N1"/>
    <mergeCell ref="A4:D4"/>
    <mergeCell ref="H4:K4"/>
    <mergeCell ref="A13:D13"/>
    <mergeCell ref="H13:K13"/>
    <mergeCell ref="B14:D14"/>
    <mergeCell ref="I14:K14"/>
    <mergeCell ref="I31:K31"/>
    <mergeCell ref="C32:D32"/>
    <mergeCell ref="J32:K32"/>
    <mergeCell ref="C24:D24"/>
    <mergeCell ref="J24:K24"/>
    <mergeCell ref="J27:K27"/>
    <mergeCell ref="J29:K29"/>
    <mergeCell ref="B31:D31"/>
    <mergeCell ref="C17:D17"/>
    <mergeCell ref="H6:K6"/>
    <mergeCell ref="I62:K62"/>
    <mergeCell ref="C44:D44"/>
    <mergeCell ref="J44:K44"/>
    <mergeCell ref="C50:D50"/>
    <mergeCell ref="B62:D62"/>
    <mergeCell ref="J41:K41"/>
    <mergeCell ref="B43:D43"/>
    <mergeCell ref="I43:K43"/>
    <mergeCell ref="A75:D75"/>
    <mergeCell ref="H75:K75"/>
    <mergeCell ref="B76:D76"/>
    <mergeCell ref="I76:K76"/>
    <mergeCell ref="C63:D63"/>
    <mergeCell ref="A12:D12"/>
    <mergeCell ref="H12:K12"/>
    <mergeCell ref="J63:K63"/>
    <mergeCell ref="J35:K35"/>
    <mergeCell ref="C36:D36"/>
    <mergeCell ref="C77:D77"/>
    <mergeCell ref="J77:K77"/>
    <mergeCell ref="C87:D87"/>
    <mergeCell ref="J87:K87"/>
    <mergeCell ref="I102:K102"/>
    <mergeCell ref="J103:K103"/>
    <mergeCell ref="J98:K98"/>
    <mergeCell ref="A100:D100"/>
    <mergeCell ref="H100:K100"/>
    <mergeCell ref="C98:D98"/>
    <mergeCell ref="C108:D108"/>
    <mergeCell ref="A101:D101"/>
    <mergeCell ref="H101:K101"/>
    <mergeCell ref="B102:D102"/>
    <mergeCell ref="C103:D103"/>
    <mergeCell ref="A129:D129"/>
    <mergeCell ref="H129:K129"/>
    <mergeCell ref="A130:D130"/>
    <mergeCell ref="H130:K130"/>
    <mergeCell ref="C117:D117"/>
    <mergeCell ref="C122:D122"/>
    <mergeCell ref="J117:K117"/>
    <mergeCell ref="J122:K122"/>
    <mergeCell ref="B131:D131"/>
    <mergeCell ref="I131:K131"/>
    <mergeCell ref="C132:D132"/>
    <mergeCell ref="C135:D135"/>
    <mergeCell ref="J132:K132"/>
    <mergeCell ref="J135:K135"/>
    <mergeCell ref="E144:E145"/>
    <mergeCell ref="C140:D140"/>
    <mergeCell ref="H138:K138"/>
    <mergeCell ref="I139:K139"/>
    <mergeCell ref="J140:K140"/>
    <mergeCell ref="A137:D137"/>
    <mergeCell ref="H137:K137"/>
    <mergeCell ref="A138:D138"/>
    <mergeCell ref="B139:D139"/>
  </mergeCells>
  <printOptions/>
  <pageMargins left="0.7480314960629921" right="0.7480314960629921" top="0.7086614173228347" bottom="0.984251968503937" header="0.5118110236220472" footer="0.5118110236220472"/>
  <pageSetup fitToHeight="8" fitToWidth="1" horizontalDpi="600" verticalDpi="600" orientation="landscape" paperSize="9" scale="79" r:id="rId1"/>
  <ignoredErrors>
    <ignoredError sqref="N14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view="pageBreakPreview" zoomScale="97" zoomScaleSheetLayoutView="97" zoomScalePageLayoutView="0" workbookViewId="0" topLeftCell="A1">
      <pane ySplit="8" topLeftCell="A9" activePane="bottomLeft" state="frozen"/>
      <selection pane="topLeft" activeCell="A1" sqref="A1:N1"/>
      <selection pane="bottomLeft" activeCell="A1" sqref="A1:N1"/>
    </sheetView>
  </sheetViews>
  <sheetFormatPr defaultColWidth="12.77734375" defaultRowHeight="19.5" customHeight="1"/>
  <cols>
    <col min="1" max="3" width="3.3359375" style="1" customWidth="1"/>
    <col min="4" max="4" width="17.77734375" style="1" customWidth="1"/>
    <col min="5" max="7" width="13.77734375" style="1" customWidth="1"/>
    <col min="8" max="10" width="3.3359375" style="1" customWidth="1"/>
    <col min="11" max="11" width="17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211" t="s">
        <v>356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ht="15" customHeight="1">
      <c r="A2" s="2"/>
    </row>
    <row r="3" spans="1:14" ht="19.5" customHeight="1">
      <c r="A3" s="3" t="s">
        <v>92</v>
      </c>
      <c r="L3" s="54"/>
      <c r="N3" s="4" t="s">
        <v>209</v>
      </c>
    </row>
    <row r="4" spans="1:14" ht="18.75" customHeight="1">
      <c r="A4" s="212" t="s">
        <v>93</v>
      </c>
      <c r="B4" s="212"/>
      <c r="C4" s="212"/>
      <c r="D4" s="212"/>
      <c r="E4" s="5" t="s">
        <v>94</v>
      </c>
      <c r="F4" s="6"/>
      <c r="G4" s="8"/>
      <c r="H4" s="212" t="s">
        <v>93</v>
      </c>
      <c r="I4" s="212"/>
      <c r="J4" s="212"/>
      <c r="K4" s="212"/>
      <c r="L4" s="5" t="s">
        <v>95</v>
      </c>
      <c r="M4" s="6"/>
      <c r="N4" s="8"/>
    </row>
    <row r="5" spans="1:14" ht="18.75" customHeight="1">
      <c r="A5" s="10" t="s">
        <v>5</v>
      </c>
      <c r="B5" s="11" t="s">
        <v>96</v>
      </c>
      <c r="C5" s="11" t="s">
        <v>97</v>
      </c>
      <c r="D5" s="12" t="s">
        <v>98</v>
      </c>
      <c r="E5" s="13" t="s">
        <v>221</v>
      </c>
      <c r="F5" s="11" t="s">
        <v>222</v>
      </c>
      <c r="G5" s="55" t="s">
        <v>99</v>
      </c>
      <c r="H5" s="10" t="s">
        <v>5</v>
      </c>
      <c r="I5" s="11" t="s">
        <v>6</v>
      </c>
      <c r="J5" s="11" t="s">
        <v>7</v>
      </c>
      <c r="K5" s="12" t="s">
        <v>8</v>
      </c>
      <c r="L5" s="13" t="s">
        <v>221</v>
      </c>
      <c r="M5" s="11" t="s">
        <v>222</v>
      </c>
      <c r="N5" s="55" t="s">
        <v>99</v>
      </c>
    </row>
    <row r="6" spans="1:14" ht="18.75" customHeight="1">
      <c r="A6" s="223" t="s">
        <v>100</v>
      </c>
      <c r="B6" s="224"/>
      <c r="C6" s="224"/>
      <c r="D6" s="225"/>
      <c r="E6" s="79">
        <f>SUM(E11)</f>
        <v>991131643</v>
      </c>
      <c r="F6" s="80">
        <f>SUM(F11)</f>
        <v>1175462284</v>
      </c>
      <c r="G6" s="81">
        <f>E6-F6</f>
        <v>-184330641</v>
      </c>
      <c r="H6" s="192" t="s">
        <v>224</v>
      </c>
      <c r="I6" s="193"/>
      <c r="J6" s="193"/>
      <c r="K6" s="199"/>
      <c r="L6" s="79">
        <f>L10</f>
        <v>392918568</v>
      </c>
      <c r="M6" s="80">
        <f>M10</f>
        <v>680296172</v>
      </c>
      <c r="N6" s="81">
        <f>L6-M6</f>
        <v>-287377604</v>
      </c>
    </row>
    <row r="7" spans="1:14" ht="18.75" customHeight="1">
      <c r="A7" s="192" t="s">
        <v>213</v>
      </c>
      <c r="B7" s="193"/>
      <c r="C7" s="193"/>
      <c r="D7" s="199"/>
      <c r="E7" s="82">
        <f>SUM(E30)</f>
        <v>967221395</v>
      </c>
      <c r="F7" s="83">
        <f>SUM(F30)</f>
        <v>1082545554</v>
      </c>
      <c r="G7" s="84">
        <f>E7-F7</f>
        <v>-115324159</v>
      </c>
      <c r="H7" s="192" t="s">
        <v>101</v>
      </c>
      <c r="I7" s="193"/>
      <c r="J7" s="193"/>
      <c r="K7" s="199"/>
      <c r="L7" s="82">
        <f>L30</f>
        <v>1565434470</v>
      </c>
      <c r="M7" s="83">
        <f>M30</f>
        <v>1577711666</v>
      </c>
      <c r="N7" s="84">
        <f>L7-M7</f>
        <v>-12277196</v>
      </c>
    </row>
    <row r="8" spans="1:14" ht="18.75" customHeight="1">
      <c r="A8" s="192" t="s">
        <v>102</v>
      </c>
      <c r="B8" s="193"/>
      <c r="C8" s="193"/>
      <c r="D8" s="199"/>
      <c r="E8" s="82">
        <f>SUM(E6:E7)</f>
        <v>1958353038</v>
      </c>
      <c r="F8" s="83">
        <f>SUM(F6:F7)</f>
        <v>2258007838</v>
      </c>
      <c r="G8" s="84">
        <f>E8-F8</f>
        <v>-299654800</v>
      </c>
      <c r="H8" s="192" t="s">
        <v>103</v>
      </c>
      <c r="I8" s="193"/>
      <c r="J8" s="193"/>
      <c r="K8" s="199"/>
      <c r="L8" s="82">
        <f>SUM(L6:L7)</f>
        <v>1958353038</v>
      </c>
      <c r="M8" s="83">
        <f>SUM(M6:M7)</f>
        <v>2258007838</v>
      </c>
      <c r="N8" s="84">
        <f>L8-M8</f>
        <v>-299654800</v>
      </c>
    </row>
    <row r="9" spans="1:14" s="58" customFormat="1" ht="9.75" customHeight="1">
      <c r="A9" s="56"/>
      <c r="B9" s="57"/>
      <c r="C9" s="57"/>
      <c r="D9" s="57"/>
      <c r="E9" s="175"/>
      <c r="F9" s="178"/>
      <c r="G9" s="175"/>
      <c r="H9" s="56"/>
      <c r="I9" s="57"/>
      <c r="J9" s="57"/>
      <c r="K9" s="57"/>
      <c r="L9" s="175"/>
      <c r="M9" s="178"/>
      <c r="N9" s="175"/>
    </row>
    <row r="10" spans="1:14" ht="18" customHeight="1">
      <c r="A10" s="190" t="s">
        <v>104</v>
      </c>
      <c r="B10" s="191"/>
      <c r="C10" s="191"/>
      <c r="D10" s="198"/>
      <c r="E10" s="85">
        <f>SUM(E11,E30)</f>
        <v>1958353038</v>
      </c>
      <c r="F10" s="86">
        <f>SUM(F11,F30)</f>
        <v>2258007838</v>
      </c>
      <c r="G10" s="87">
        <f>E10-F10</f>
        <v>-299654800</v>
      </c>
      <c r="H10" s="190" t="s">
        <v>223</v>
      </c>
      <c r="I10" s="191"/>
      <c r="J10" s="191"/>
      <c r="K10" s="198"/>
      <c r="L10" s="85">
        <f>SUM(L11,L23)</f>
        <v>392918568</v>
      </c>
      <c r="M10" s="86">
        <f>SUM(M11,M23)</f>
        <v>680296172</v>
      </c>
      <c r="N10" s="87">
        <f>L10-M10</f>
        <v>-287377604</v>
      </c>
    </row>
    <row r="11" spans="1:14" ht="18" customHeight="1">
      <c r="A11" s="26"/>
      <c r="B11" s="192" t="s">
        <v>100</v>
      </c>
      <c r="C11" s="193"/>
      <c r="D11" s="199"/>
      <c r="E11" s="82">
        <f>SUM(E12,E27)</f>
        <v>991131643</v>
      </c>
      <c r="F11" s="83">
        <f>SUM(F12,F27)</f>
        <v>1175462284</v>
      </c>
      <c r="G11" s="84">
        <f>E11-F11</f>
        <v>-184330641</v>
      </c>
      <c r="H11" s="26"/>
      <c r="I11" s="192" t="s">
        <v>105</v>
      </c>
      <c r="J11" s="193"/>
      <c r="K11" s="199"/>
      <c r="L11" s="82">
        <f>L12</f>
        <v>355055728</v>
      </c>
      <c r="M11" s="83">
        <f>M12</f>
        <v>652999152</v>
      </c>
      <c r="N11" s="84">
        <f>L11-M11</f>
        <v>-297943424</v>
      </c>
    </row>
    <row r="12" spans="1:14" ht="18" customHeight="1">
      <c r="A12" s="28"/>
      <c r="B12" s="32"/>
      <c r="C12" s="188" t="s">
        <v>106</v>
      </c>
      <c r="D12" s="189"/>
      <c r="E12" s="88">
        <f>SUM(E13:E26)</f>
        <v>786046475</v>
      </c>
      <c r="F12" s="89">
        <f>SUM(F13:F26)</f>
        <v>977856432</v>
      </c>
      <c r="G12" s="90">
        <f>E12-F12</f>
        <v>-191809957</v>
      </c>
      <c r="H12" s="28"/>
      <c r="I12" s="32"/>
      <c r="J12" s="188" t="s">
        <v>105</v>
      </c>
      <c r="K12" s="189"/>
      <c r="L12" s="88">
        <f>SUM(L13:L22)</f>
        <v>355055728</v>
      </c>
      <c r="M12" s="89">
        <f>SUM(M13:M22)</f>
        <v>652999152</v>
      </c>
      <c r="N12" s="90">
        <f>L12-M12</f>
        <v>-297943424</v>
      </c>
    </row>
    <row r="13" spans="1:14" ht="18" customHeight="1">
      <c r="A13" s="28"/>
      <c r="B13" s="32"/>
      <c r="C13" s="35"/>
      <c r="D13" s="34" t="s">
        <v>211</v>
      </c>
      <c r="E13" s="182">
        <v>683924968</v>
      </c>
      <c r="F13" s="183">
        <v>374260478</v>
      </c>
      <c r="G13" s="93">
        <f aca="true" t="shared" si="0" ref="G13:G29">E13-F13</f>
        <v>309664490</v>
      </c>
      <c r="H13" s="28"/>
      <c r="I13" s="32"/>
      <c r="J13" s="35"/>
      <c r="K13" s="34" t="s">
        <v>107</v>
      </c>
      <c r="L13" s="91">
        <v>0</v>
      </c>
      <c r="M13" s="92">
        <v>0</v>
      </c>
      <c r="N13" s="93">
        <f aca="true" t="shared" si="1" ref="N13:N28">L13-M13</f>
        <v>0</v>
      </c>
    </row>
    <row r="14" spans="1:14" ht="18" customHeight="1">
      <c r="A14" s="28"/>
      <c r="B14" s="32"/>
      <c r="C14" s="29"/>
      <c r="D14" s="34" t="s">
        <v>109</v>
      </c>
      <c r="E14" s="184">
        <v>64856634</v>
      </c>
      <c r="F14" s="185">
        <v>552229410</v>
      </c>
      <c r="G14" s="93">
        <f t="shared" si="0"/>
        <v>-487372776</v>
      </c>
      <c r="H14" s="28"/>
      <c r="I14" s="32"/>
      <c r="J14" s="29"/>
      <c r="K14" s="34" t="s">
        <v>108</v>
      </c>
      <c r="L14" s="182">
        <v>3824190</v>
      </c>
      <c r="M14" s="183">
        <v>2895840</v>
      </c>
      <c r="N14" s="93">
        <f t="shared" si="1"/>
        <v>928350</v>
      </c>
    </row>
    <row r="15" spans="1:14" ht="18" customHeight="1">
      <c r="A15" s="28"/>
      <c r="B15" s="32"/>
      <c r="C15" s="29"/>
      <c r="D15" s="34" t="s">
        <v>212</v>
      </c>
      <c r="E15" s="184">
        <v>420000</v>
      </c>
      <c r="F15" s="185">
        <v>420000</v>
      </c>
      <c r="G15" s="93">
        <f t="shared" si="0"/>
        <v>0</v>
      </c>
      <c r="H15" s="28"/>
      <c r="I15" s="32"/>
      <c r="J15" s="29"/>
      <c r="K15" s="34" t="s">
        <v>110</v>
      </c>
      <c r="L15" s="184">
        <v>0</v>
      </c>
      <c r="M15" s="185">
        <v>400000</v>
      </c>
      <c r="N15" s="93">
        <f t="shared" si="1"/>
        <v>-400000</v>
      </c>
    </row>
    <row r="16" spans="1:14" ht="18" customHeight="1">
      <c r="A16" s="28"/>
      <c r="B16" s="32"/>
      <c r="C16" s="29"/>
      <c r="D16" s="34" t="s">
        <v>112</v>
      </c>
      <c r="E16" s="184">
        <v>28841206</v>
      </c>
      <c r="F16" s="185">
        <v>45839098</v>
      </c>
      <c r="G16" s="93">
        <f t="shared" si="0"/>
        <v>-16997892</v>
      </c>
      <c r="H16" s="28"/>
      <c r="I16" s="32"/>
      <c r="J16" s="29"/>
      <c r="K16" s="34" t="s">
        <v>111</v>
      </c>
      <c r="L16" s="184">
        <v>8629780</v>
      </c>
      <c r="M16" s="185">
        <v>6149010</v>
      </c>
      <c r="N16" s="93">
        <f t="shared" si="1"/>
        <v>2480770</v>
      </c>
    </row>
    <row r="17" spans="1:14" ht="18" customHeight="1">
      <c r="A17" s="28"/>
      <c r="B17" s="32"/>
      <c r="C17" s="29"/>
      <c r="D17" s="34" t="s">
        <v>114</v>
      </c>
      <c r="E17" s="184">
        <v>0</v>
      </c>
      <c r="F17" s="185">
        <v>0</v>
      </c>
      <c r="G17" s="93">
        <f t="shared" si="0"/>
        <v>0</v>
      </c>
      <c r="H17" s="28"/>
      <c r="I17" s="32"/>
      <c r="J17" s="29"/>
      <c r="K17" s="34" t="s">
        <v>113</v>
      </c>
      <c r="L17" s="184">
        <v>10195799</v>
      </c>
      <c r="M17" s="185">
        <v>13678410</v>
      </c>
      <c r="N17" s="93">
        <f t="shared" si="1"/>
        <v>-3482611</v>
      </c>
    </row>
    <row r="18" spans="1:14" ht="18" customHeight="1">
      <c r="A18" s="28"/>
      <c r="B18" s="32"/>
      <c r="C18" s="29"/>
      <c r="D18" s="34" t="s">
        <v>116</v>
      </c>
      <c r="E18" s="184">
        <v>1678260</v>
      </c>
      <c r="F18" s="185">
        <v>0</v>
      </c>
      <c r="G18" s="93">
        <f t="shared" si="0"/>
        <v>1678260</v>
      </c>
      <c r="H18" s="28"/>
      <c r="I18" s="32"/>
      <c r="J18" s="29"/>
      <c r="K18" s="34" t="s">
        <v>115</v>
      </c>
      <c r="L18" s="184">
        <v>13425385</v>
      </c>
      <c r="M18" s="185">
        <v>11552946</v>
      </c>
      <c r="N18" s="93">
        <f t="shared" si="1"/>
        <v>1872439</v>
      </c>
    </row>
    <row r="19" spans="1:14" ht="18" customHeight="1">
      <c r="A19" s="28"/>
      <c r="B19" s="32"/>
      <c r="C19" s="29"/>
      <c r="D19" s="34" t="s">
        <v>114</v>
      </c>
      <c r="E19" s="184">
        <v>0</v>
      </c>
      <c r="F19" s="185">
        <v>0</v>
      </c>
      <c r="G19" s="93">
        <f t="shared" si="0"/>
        <v>0</v>
      </c>
      <c r="H19" s="28"/>
      <c r="I19" s="32"/>
      <c r="J19" s="29"/>
      <c r="K19" s="34" t="s">
        <v>117</v>
      </c>
      <c r="L19" s="184">
        <v>7897134</v>
      </c>
      <c r="M19" s="185">
        <v>5902444</v>
      </c>
      <c r="N19" s="93">
        <f t="shared" si="1"/>
        <v>1994690</v>
      </c>
    </row>
    <row r="20" spans="1:14" ht="18" customHeight="1">
      <c r="A20" s="28"/>
      <c r="B20" s="32"/>
      <c r="C20" s="29"/>
      <c r="D20" s="34" t="s">
        <v>119</v>
      </c>
      <c r="E20" s="184">
        <v>0</v>
      </c>
      <c r="F20" s="185">
        <v>0</v>
      </c>
      <c r="G20" s="93">
        <f t="shared" si="0"/>
        <v>0</v>
      </c>
      <c r="H20" s="28"/>
      <c r="I20" s="32"/>
      <c r="J20" s="29"/>
      <c r="K20" s="34" t="s">
        <v>118</v>
      </c>
      <c r="L20" s="184">
        <v>251583000</v>
      </c>
      <c r="M20" s="185">
        <v>542420502</v>
      </c>
      <c r="N20" s="93">
        <f t="shared" si="1"/>
        <v>-290837502</v>
      </c>
    </row>
    <row r="21" spans="1:14" ht="18" customHeight="1">
      <c r="A21" s="28"/>
      <c r="B21" s="32"/>
      <c r="C21" s="29"/>
      <c r="D21" s="34" t="s">
        <v>121</v>
      </c>
      <c r="E21" s="184">
        <v>0</v>
      </c>
      <c r="F21" s="185">
        <v>0</v>
      </c>
      <c r="G21" s="93">
        <f t="shared" si="0"/>
        <v>0</v>
      </c>
      <c r="H21" s="28"/>
      <c r="I21" s="32"/>
      <c r="J21" s="29"/>
      <c r="K21" s="34" t="s">
        <v>120</v>
      </c>
      <c r="L21" s="182">
        <v>0</v>
      </c>
      <c r="M21" s="183">
        <v>0</v>
      </c>
      <c r="N21" s="93">
        <f t="shared" si="1"/>
        <v>0</v>
      </c>
    </row>
    <row r="22" spans="1:14" ht="18" customHeight="1">
      <c r="A22" s="28"/>
      <c r="B22" s="32"/>
      <c r="C22" s="29"/>
      <c r="D22" s="34" t="s">
        <v>123</v>
      </c>
      <c r="E22" s="184">
        <v>992300</v>
      </c>
      <c r="F22" s="185">
        <v>2636366</v>
      </c>
      <c r="G22" s="93">
        <f t="shared" si="0"/>
        <v>-1644066</v>
      </c>
      <c r="H22" s="28"/>
      <c r="I22" s="43"/>
      <c r="J22" s="48"/>
      <c r="K22" s="53" t="s">
        <v>122</v>
      </c>
      <c r="L22" s="97">
        <v>59500440</v>
      </c>
      <c r="M22" s="136">
        <v>70000000</v>
      </c>
      <c r="N22" s="93">
        <f t="shared" si="1"/>
        <v>-10499560</v>
      </c>
    </row>
    <row r="23" spans="1:14" ht="18" customHeight="1">
      <c r="A23" s="28"/>
      <c r="B23" s="32"/>
      <c r="C23" s="29"/>
      <c r="D23" s="34" t="s">
        <v>124</v>
      </c>
      <c r="E23" s="184">
        <v>4228979</v>
      </c>
      <c r="F23" s="185">
        <v>0</v>
      </c>
      <c r="G23" s="93">
        <f t="shared" si="0"/>
        <v>4228979</v>
      </c>
      <c r="H23" s="40"/>
      <c r="I23" s="192" t="s">
        <v>225</v>
      </c>
      <c r="J23" s="193"/>
      <c r="K23" s="199"/>
      <c r="L23" s="82">
        <f>SUM(L24)</f>
        <v>37862840</v>
      </c>
      <c r="M23" s="83">
        <f>SUM(M24)</f>
        <v>27297020</v>
      </c>
      <c r="N23" s="84">
        <f t="shared" si="1"/>
        <v>10565820</v>
      </c>
    </row>
    <row r="24" spans="1:14" ht="18" customHeight="1">
      <c r="A24" s="28"/>
      <c r="B24" s="32"/>
      <c r="C24" s="29"/>
      <c r="D24" s="34" t="s">
        <v>125</v>
      </c>
      <c r="E24" s="184">
        <v>18220</v>
      </c>
      <c r="F24" s="185">
        <v>20620</v>
      </c>
      <c r="G24" s="93">
        <f t="shared" si="0"/>
        <v>-2400</v>
      </c>
      <c r="H24" s="28"/>
      <c r="I24" s="42"/>
      <c r="J24" s="188" t="s">
        <v>225</v>
      </c>
      <c r="K24" s="189"/>
      <c r="L24" s="88">
        <f>SUM(L25:L28)</f>
        <v>37862840</v>
      </c>
      <c r="M24" s="89">
        <f>SUM(M25:M28)</f>
        <v>27297020</v>
      </c>
      <c r="N24" s="90">
        <f t="shared" si="1"/>
        <v>10565820</v>
      </c>
    </row>
    <row r="25" spans="1:14" ht="18" customHeight="1">
      <c r="A25" s="28"/>
      <c r="B25" s="32"/>
      <c r="C25" s="29"/>
      <c r="D25" s="34" t="s">
        <v>127</v>
      </c>
      <c r="E25" s="184">
        <v>1028088</v>
      </c>
      <c r="F25" s="185">
        <v>2450460</v>
      </c>
      <c r="G25" s="93">
        <f t="shared" si="0"/>
        <v>-1422372</v>
      </c>
      <c r="H25" s="28"/>
      <c r="I25" s="32"/>
      <c r="J25" s="35"/>
      <c r="K25" s="34" t="s">
        <v>126</v>
      </c>
      <c r="L25" s="91">
        <v>0</v>
      </c>
      <c r="M25" s="92">
        <v>0</v>
      </c>
      <c r="N25" s="93">
        <f t="shared" si="1"/>
        <v>0</v>
      </c>
    </row>
    <row r="26" spans="1:14" ht="18" customHeight="1">
      <c r="A26" s="28"/>
      <c r="B26" s="32"/>
      <c r="C26" s="37"/>
      <c r="D26" s="34" t="s">
        <v>129</v>
      </c>
      <c r="E26" s="182">
        <v>57820</v>
      </c>
      <c r="F26" s="183">
        <v>0</v>
      </c>
      <c r="G26" s="93">
        <f t="shared" si="0"/>
        <v>57820</v>
      </c>
      <c r="H26" s="28"/>
      <c r="I26" s="32"/>
      <c r="J26" s="29"/>
      <c r="K26" s="34" t="s">
        <v>128</v>
      </c>
      <c r="L26" s="91">
        <v>37862840</v>
      </c>
      <c r="M26" s="92">
        <v>27297020</v>
      </c>
      <c r="N26" s="93">
        <f t="shared" si="1"/>
        <v>10565820</v>
      </c>
    </row>
    <row r="27" spans="1:14" ht="18" customHeight="1">
      <c r="A27" s="28"/>
      <c r="B27" s="29"/>
      <c r="C27" s="200" t="s">
        <v>130</v>
      </c>
      <c r="D27" s="201"/>
      <c r="E27" s="95">
        <f>SUM(E28:E29)</f>
        <v>205085168</v>
      </c>
      <c r="F27" s="96">
        <f>SUM(F28:F29)</f>
        <v>197605852</v>
      </c>
      <c r="G27" s="93">
        <f t="shared" si="0"/>
        <v>7479316</v>
      </c>
      <c r="H27" s="28"/>
      <c r="I27" s="32"/>
      <c r="J27" s="29"/>
      <c r="K27" s="34" t="s">
        <v>226</v>
      </c>
      <c r="L27" s="91">
        <v>0</v>
      </c>
      <c r="M27" s="92">
        <v>0</v>
      </c>
      <c r="N27" s="104">
        <f t="shared" si="1"/>
        <v>0</v>
      </c>
    </row>
    <row r="28" spans="1:14" ht="18" customHeight="1">
      <c r="A28" s="28"/>
      <c r="B28" s="32"/>
      <c r="C28" s="35"/>
      <c r="D28" s="34" t="s">
        <v>131</v>
      </c>
      <c r="E28" s="91">
        <v>0</v>
      </c>
      <c r="F28" s="92">
        <v>0</v>
      </c>
      <c r="G28" s="93">
        <f t="shared" si="0"/>
        <v>0</v>
      </c>
      <c r="H28" s="28"/>
      <c r="I28" s="32"/>
      <c r="J28" s="29"/>
      <c r="K28" s="50" t="s">
        <v>227</v>
      </c>
      <c r="L28" s="102">
        <v>0</v>
      </c>
      <c r="M28" s="103">
        <v>0</v>
      </c>
      <c r="N28" s="93">
        <f t="shared" si="1"/>
        <v>0</v>
      </c>
    </row>
    <row r="29" spans="1:14" ht="18" customHeight="1">
      <c r="A29" s="28"/>
      <c r="B29" s="32"/>
      <c r="C29" s="29"/>
      <c r="D29" s="47" t="s">
        <v>132</v>
      </c>
      <c r="E29" s="97">
        <v>205085168</v>
      </c>
      <c r="F29" s="78">
        <v>197605852</v>
      </c>
      <c r="G29" s="98">
        <f t="shared" si="0"/>
        <v>7479316</v>
      </c>
      <c r="H29" s="28"/>
      <c r="I29" s="32"/>
      <c r="J29" s="32"/>
      <c r="K29" s="39"/>
      <c r="L29" s="174"/>
      <c r="M29" s="109"/>
      <c r="N29" s="176"/>
    </row>
    <row r="30" spans="1:14" ht="18" customHeight="1">
      <c r="A30" s="59"/>
      <c r="B30" s="192" t="s">
        <v>213</v>
      </c>
      <c r="C30" s="193"/>
      <c r="D30" s="199"/>
      <c r="E30" s="82">
        <f>SUM(E31,E36,E51,E56)</f>
        <v>967221395</v>
      </c>
      <c r="F30" s="83">
        <f>SUM(F31,F36,F51,F56)</f>
        <v>1082545554</v>
      </c>
      <c r="G30" s="84">
        <f>E30-F30</f>
        <v>-115324159</v>
      </c>
      <c r="H30" s="190" t="s">
        <v>133</v>
      </c>
      <c r="I30" s="191"/>
      <c r="J30" s="191"/>
      <c r="K30" s="198"/>
      <c r="L30" s="85">
        <f>SUM(L31,L34,L40)</f>
        <v>1565434470</v>
      </c>
      <c r="M30" s="86">
        <f>SUM(M31,M34,M40)</f>
        <v>1577711666</v>
      </c>
      <c r="N30" s="87">
        <f aca="true" t="shared" si="2" ref="N30:N39">L30-M30</f>
        <v>-12277196</v>
      </c>
    </row>
    <row r="31" spans="1:14" ht="18.75" customHeight="1">
      <c r="A31" s="28"/>
      <c r="B31" s="60"/>
      <c r="C31" s="188" t="s">
        <v>134</v>
      </c>
      <c r="D31" s="189"/>
      <c r="E31" s="99">
        <f>SUM(E32:E35)</f>
        <v>0</v>
      </c>
      <c r="F31" s="100">
        <f>SUM(F32:F35)</f>
        <v>0</v>
      </c>
      <c r="G31" s="101">
        <f>E31-F31</f>
        <v>0</v>
      </c>
      <c r="H31" s="61"/>
      <c r="I31" s="192" t="s">
        <v>135</v>
      </c>
      <c r="J31" s="193"/>
      <c r="K31" s="199"/>
      <c r="L31" s="82">
        <f>L32</f>
        <v>324600000</v>
      </c>
      <c r="M31" s="83">
        <f>M32</f>
        <v>320000000</v>
      </c>
      <c r="N31" s="84">
        <f t="shared" si="2"/>
        <v>4600000</v>
      </c>
    </row>
    <row r="32" spans="1:14" ht="18.75" customHeight="1">
      <c r="A32" s="28"/>
      <c r="B32" s="32"/>
      <c r="C32" s="29"/>
      <c r="D32" s="50" t="s">
        <v>136</v>
      </c>
      <c r="E32" s="102">
        <v>0</v>
      </c>
      <c r="F32" s="103">
        <v>0</v>
      </c>
      <c r="G32" s="104">
        <f aca="true" t="shared" si="3" ref="G32:G55">E32-F32</f>
        <v>0</v>
      </c>
      <c r="H32" s="28"/>
      <c r="I32" s="42"/>
      <c r="J32" s="188" t="s">
        <v>135</v>
      </c>
      <c r="K32" s="189"/>
      <c r="L32" s="88">
        <f>L33</f>
        <v>324600000</v>
      </c>
      <c r="M32" s="89">
        <f>M33</f>
        <v>320000000</v>
      </c>
      <c r="N32" s="90">
        <f t="shared" si="2"/>
        <v>4600000</v>
      </c>
    </row>
    <row r="33" spans="1:14" ht="18.75" customHeight="1">
      <c r="A33" s="28"/>
      <c r="B33" s="32"/>
      <c r="C33" s="29"/>
      <c r="D33" s="34" t="s">
        <v>214</v>
      </c>
      <c r="E33" s="91">
        <v>0</v>
      </c>
      <c r="F33" s="92">
        <v>0</v>
      </c>
      <c r="G33" s="104">
        <f t="shared" si="3"/>
        <v>0</v>
      </c>
      <c r="H33" s="28"/>
      <c r="I33" s="43"/>
      <c r="J33" s="46"/>
      <c r="K33" s="53" t="s">
        <v>135</v>
      </c>
      <c r="L33" s="97">
        <v>324600000</v>
      </c>
      <c r="M33" s="78">
        <v>320000000</v>
      </c>
      <c r="N33" s="90">
        <f t="shared" si="2"/>
        <v>4600000</v>
      </c>
    </row>
    <row r="34" spans="1:14" ht="18.75" customHeight="1">
      <c r="A34" s="28"/>
      <c r="B34" s="32"/>
      <c r="C34" s="29"/>
      <c r="D34" s="34" t="s">
        <v>137</v>
      </c>
      <c r="E34" s="91">
        <v>0</v>
      </c>
      <c r="F34" s="92">
        <v>0</v>
      </c>
      <c r="G34" s="104">
        <f t="shared" si="3"/>
        <v>0</v>
      </c>
      <c r="H34" s="40"/>
      <c r="I34" s="192" t="s">
        <v>138</v>
      </c>
      <c r="J34" s="193"/>
      <c r="K34" s="199"/>
      <c r="L34" s="82">
        <f>L35</f>
        <v>0</v>
      </c>
      <c r="M34" s="83">
        <f>M35</f>
        <v>0</v>
      </c>
      <c r="N34" s="84">
        <f t="shared" si="2"/>
        <v>0</v>
      </c>
    </row>
    <row r="35" spans="1:14" ht="18.75" customHeight="1">
      <c r="A35" s="28"/>
      <c r="B35" s="32"/>
      <c r="C35" s="29"/>
      <c r="D35" s="47" t="s">
        <v>143</v>
      </c>
      <c r="E35" s="97">
        <v>0</v>
      </c>
      <c r="F35" s="78">
        <v>0</v>
      </c>
      <c r="G35" s="98">
        <f t="shared" si="3"/>
        <v>0</v>
      </c>
      <c r="H35" s="28"/>
      <c r="I35" s="42"/>
      <c r="J35" s="188" t="s">
        <v>138</v>
      </c>
      <c r="K35" s="189"/>
      <c r="L35" s="88">
        <f>SUM(L36:L39)</f>
        <v>0</v>
      </c>
      <c r="M35" s="89">
        <f>SUM(M36:M39)</f>
        <v>0</v>
      </c>
      <c r="N35" s="90">
        <f t="shared" si="2"/>
        <v>0</v>
      </c>
    </row>
    <row r="36" spans="1:14" ht="18.75" customHeight="1">
      <c r="A36" s="28"/>
      <c r="B36" s="32"/>
      <c r="C36" s="200" t="s">
        <v>144</v>
      </c>
      <c r="D36" s="201"/>
      <c r="E36" s="95">
        <f>SUM(E37:E50)</f>
        <v>958627994</v>
      </c>
      <c r="F36" s="96">
        <f>SUM(F37:F50)</f>
        <v>1072422353</v>
      </c>
      <c r="G36" s="105">
        <f t="shared" si="3"/>
        <v>-113794359</v>
      </c>
      <c r="H36" s="28"/>
      <c r="I36" s="32"/>
      <c r="J36" s="35"/>
      <c r="K36" s="34" t="s">
        <v>139</v>
      </c>
      <c r="L36" s="91">
        <v>0</v>
      </c>
      <c r="M36" s="92">
        <v>0</v>
      </c>
      <c r="N36" s="90">
        <f t="shared" si="2"/>
        <v>0</v>
      </c>
    </row>
    <row r="37" spans="1:14" ht="18.75" customHeight="1">
      <c r="A37" s="28"/>
      <c r="B37" s="32"/>
      <c r="C37" s="29"/>
      <c r="D37" s="50" t="s">
        <v>146</v>
      </c>
      <c r="E37" s="106">
        <v>0</v>
      </c>
      <c r="F37" s="103">
        <v>0</v>
      </c>
      <c r="G37" s="104">
        <f t="shared" si="3"/>
        <v>0</v>
      </c>
      <c r="H37" s="28"/>
      <c r="I37" s="32"/>
      <c r="J37" s="29"/>
      <c r="K37" s="34" t="s">
        <v>140</v>
      </c>
      <c r="L37" s="91">
        <v>0</v>
      </c>
      <c r="M37" s="92">
        <v>0</v>
      </c>
      <c r="N37" s="90">
        <f t="shared" si="2"/>
        <v>0</v>
      </c>
    </row>
    <row r="38" spans="1:14" ht="18.75" customHeight="1">
      <c r="A38" s="28"/>
      <c r="B38" s="32"/>
      <c r="C38" s="29"/>
      <c r="D38" s="34" t="s">
        <v>147</v>
      </c>
      <c r="E38" s="184">
        <v>357800000</v>
      </c>
      <c r="F38" s="185">
        <v>357800000</v>
      </c>
      <c r="G38" s="104">
        <f t="shared" si="3"/>
        <v>0</v>
      </c>
      <c r="H38" s="28"/>
      <c r="I38" s="32"/>
      <c r="J38" s="29"/>
      <c r="K38" s="34" t="s">
        <v>141</v>
      </c>
      <c r="L38" s="91">
        <v>0</v>
      </c>
      <c r="M38" s="92">
        <v>0</v>
      </c>
      <c r="N38" s="90">
        <f t="shared" si="2"/>
        <v>0</v>
      </c>
    </row>
    <row r="39" spans="1:14" ht="18.75" customHeight="1">
      <c r="A39" s="28"/>
      <c r="B39" s="32"/>
      <c r="C39" s="29"/>
      <c r="D39" s="34" t="s">
        <v>149</v>
      </c>
      <c r="E39" s="184">
        <v>-40252500</v>
      </c>
      <c r="F39" s="185">
        <v>-22362500</v>
      </c>
      <c r="G39" s="104">
        <f t="shared" si="3"/>
        <v>-17890000</v>
      </c>
      <c r="H39" s="28"/>
      <c r="I39" s="32"/>
      <c r="J39" s="29"/>
      <c r="K39" s="34" t="s">
        <v>142</v>
      </c>
      <c r="L39" s="91">
        <v>0</v>
      </c>
      <c r="M39" s="92">
        <v>0</v>
      </c>
      <c r="N39" s="90">
        <f t="shared" si="2"/>
        <v>0</v>
      </c>
    </row>
    <row r="40" spans="1:14" ht="18.75" customHeight="1">
      <c r="A40" s="28"/>
      <c r="B40" s="32"/>
      <c r="C40" s="29"/>
      <c r="D40" s="34" t="s">
        <v>152</v>
      </c>
      <c r="E40" s="184">
        <v>464878330</v>
      </c>
      <c r="F40" s="185">
        <v>464878330</v>
      </c>
      <c r="G40" s="104">
        <f t="shared" si="3"/>
        <v>0</v>
      </c>
      <c r="H40" s="40"/>
      <c r="I40" s="192" t="s">
        <v>145</v>
      </c>
      <c r="J40" s="193"/>
      <c r="K40" s="199"/>
      <c r="L40" s="82">
        <f>L41</f>
        <v>1240834470</v>
      </c>
      <c r="M40" s="83">
        <f>M41</f>
        <v>1257711666</v>
      </c>
      <c r="N40" s="84">
        <f>L40-M40</f>
        <v>-16877196</v>
      </c>
    </row>
    <row r="41" spans="1:14" ht="18.75" customHeight="1">
      <c r="A41" s="28"/>
      <c r="B41" s="32"/>
      <c r="C41" s="29"/>
      <c r="D41" s="34" t="s">
        <v>149</v>
      </c>
      <c r="E41" s="184">
        <v>-115888965</v>
      </c>
      <c r="F41" s="185">
        <v>-91695498</v>
      </c>
      <c r="G41" s="104">
        <f t="shared" si="3"/>
        <v>-24193467</v>
      </c>
      <c r="H41" s="28"/>
      <c r="I41" s="42"/>
      <c r="J41" s="188" t="s">
        <v>145</v>
      </c>
      <c r="K41" s="189"/>
      <c r="L41" s="88">
        <f>SUM(L42:L43)</f>
        <v>1240834470</v>
      </c>
      <c r="M41" s="89">
        <f>SUM(M42:M43)</f>
        <v>1257711666</v>
      </c>
      <c r="N41" s="90">
        <f>L41-M41</f>
        <v>-16877196</v>
      </c>
    </row>
    <row r="42" spans="1:14" ht="18.75" customHeight="1">
      <c r="A42" s="28"/>
      <c r="B42" s="32"/>
      <c r="C42" s="29"/>
      <c r="D42" s="34" t="s">
        <v>153</v>
      </c>
      <c r="E42" s="184">
        <v>255875053</v>
      </c>
      <c r="F42" s="185">
        <v>255094053</v>
      </c>
      <c r="G42" s="104">
        <f t="shared" si="3"/>
        <v>781000</v>
      </c>
      <c r="H42" s="28"/>
      <c r="I42" s="32"/>
      <c r="J42" s="35"/>
      <c r="K42" s="34" t="s">
        <v>148</v>
      </c>
      <c r="L42" s="91">
        <f>M40</f>
        <v>1257711666</v>
      </c>
      <c r="M42" s="92">
        <v>1141989299</v>
      </c>
      <c r="N42" s="93">
        <f>L42-M42</f>
        <v>115722367</v>
      </c>
    </row>
    <row r="43" spans="1:14" ht="18.75" customHeight="1">
      <c r="A43" s="28"/>
      <c r="B43" s="32"/>
      <c r="C43" s="29"/>
      <c r="D43" s="34" t="s">
        <v>149</v>
      </c>
      <c r="E43" s="184">
        <v>-163741796</v>
      </c>
      <c r="F43" s="185">
        <v>-112722985</v>
      </c>
      <c r="G43" s="104">
        <f t="shared" si="3"/>
        <v>-51018811</v>
      </c>
      <c r="H43" s="28"/>
      <c r="I43" s="32"/>
      <c r="J43" s="29"/>
      <c r="K43" s="34" t="s">
        <v>151</v>
      </c>
      <c r="L43" s="91">
        <v>-16877196</v>
      </c>
      <c r="M43" s="92">
        <v>115722367</v>
      </c>
      <c r="N43" s="93">
        <f>L43-M43</f>
        <v>-132599563</v>
      </c>
    </row>
    <row r="44" spans="1:14" ht="18.75" customHeight="1">
      <c r="A44" s="28"/>
      <c r="B44" s="32"/>
      <c r="C44" s="29"/>
      <c r="D44" s="34" t="s">
        <v>154</v>
      </c>
      <c r="E44" s="184">
        <v>359744554</v>
      </c>
      <c r="F44" s="185">
        <v>339546154</v>
      </c>
      <c r="G44" s="104">
        <f t="shared" si="3"/>
        <v>20198400</v>
      </c>
      <c r="H44" s="28"/>
      <c r="I44" s="32"/>
      <c r="J44" s="32"/>
      <c r="K44" s="39"/>
      <c r="L44" s="110"/>
      <c r="M44" s="109"/>
      <c r="N44" s="111"/>
    </row>
    <row r="45" spans="1:14" ht="18.75" customHeight="1">
      <c r="A45" s="28"/>
      <c r="B45" s="32"/>
      <c r="C45" s="29"/>
      <c r="D45" s="34" t="s">
        <v>149</v>
      </c>
      <c r="E45" s="184">
        <v>-259435677</v>
      </c>
      <c r="F45" s="185">
        <v>-190810540</v>
      </c>
      <c r="G45" s="104">
        <f t="shared" si="3"/>
        <v>-68625137</v>
      </c>
      <c r="H45" s="28"/>
      <c r="I45" s="32"/>
      <c r="J45" s="32"/>
      <c r="K45" s="39"/>
      <c r="L45" s="110"/>
      <c r="M45" s="109"/>
      <c r="N45" s="111"/>
    </row>
    <row r="46" spans="1:14" ht="18.75" customHeight="1">
      <c r="A46" s="28"/>
      <c r="B46" s="32"/>
      <c r="C46" s="29"/>
      <c r="D46" s="34" t="s">
        <v>155</v>
      </c>
      <c r="E46" s="184">
        <v>17558670</v>
      </c>
      <c r="F46" s="185">
        <v>0</v>
      </c>
      <c r="G46" s="104">
        <f t="shared" si="3"/>
        <v>17558670</v>
      </c>
      <c r="H46" s="28"/>
      <c r="I46" s="32"/>
      <c r="J46" s="32"/>
      <c r="K46" s="39"/>
      <c r="L46" s="110"/>
      <c r="M46" s="109"/>
      <c r="N46" s="111"/>
    </row>
    <row r="47" spans="1:14" ht="18.75" customHeight="1">
      <c r="A47" s="28"/>
      <c r="B47" s="32"/>
      <c r="C47" s="29"/>
      <c r="D47" s="34" t="s">
        <v>149</v>
      </c>
      <c r="E47" s="184">
        <v>-2055257</v>
      </c>
      <c r="F47" s="185">
        <v>0</v>
      </c>
      <c r="G47" s="104">
        <f t="shared" si="3"/>
        <v>-2055257</v>
      </c>
      <c r="H47" s="28"/>
      <c r="I47" s="32"/>
      <c r="J47" s="32"/>
      <c r="K47" s="39"/>
      <c r="L47" s="110"/>
      <c r="M47" s="109"/>
      <c r="N47" s="111"/>
    </row>
    <row r="48" spans="1:14" ht="18.75" customHeight="1">
      <c r="A48" s="28"/>
      <c r="B48" s="32"/>
      <c r="C48" s="29"/>
      <c r="D48" s="34" t="s">
        <v>156</v>
      </c>
      <c r="E48" s="184">
        <v>0</v>
      </c>
      <c r="F48" s="185">
        <v>0</v>
      </c>
      <c r="G48" s="104">
        <f t="shared" si="3"/>
        <v>0</v>
      </c>
      <c r="H48" s="28"/>
      <c r="I48" s="32"/>
      <c r="J48" s="32"/>
      <c r="K48" s="39"/>
      <c r="L48" s="110"/>
      <c r="M48" s="109"/>
      <c r="N48" s="111"/>
    </row>
    <row r="49" spans="1:14" ht="18.75" customHeight="1">
      <c r="A49" s="28"/>
      <c r="B49" s="32"/>
      <c r="C49" s="29"/>
      <c r="D49" s="34" t="s">
        <v>157</v>
      </c>
      <c r="E49" s="184">
        <v>123085697</v>
      </c>
      <c r="F49" s="185">
        <v>87340327</v>
      </c>
      <c r="G49" s="104">
        <f t="shared" si="3"/>
        <v>35745370</v>
      </c>
      <c r="H49" s="28"/>
      <c r="I49" s="32"/>
      <c r="J49" s="32"/>
      <c r="K49" s="39"/>
      <c r="L49" s="110"/>
      <c r="M49" s="109"/>
      <c r="N49" s="111"/>
    </row>
    <row r="50" spans="1:14" ht="18.75" customHeight="1">
      <c r="A50" s="28"/>
      <c r="B50" s="32"/>
      <c r="C50" s="29"/>
      <c r="D50" s="47" t="s">
        <v>149</v>
      </c>
      <c r="E50" s="184">
        <v>-38940115</v>
      </c>
      <c r="F50" s="185">
        <v>-14644988</v>
      </c>
      <c r="G50" s="98">
        <f t="shared" si="3"/>
        <v>-24295127</v>
      </c>
      <c r="H50" s="28"/>
      <c r="I50" s="32"/>
      <c r="J50" s="32"/>
      <c r="K50" s="39"/>
      <c r="L50" s="110"/>
      <c r="M50" s="109"/>
      <c r="N50" s="111"/>
    </row>
    <row r="51" spans="1:14" ht="18.75" customHeight="1">
      <c r="A51" s="28"/>
      <c r="B51" s="32"/>
      <c r="C51" s="200" t="s">
        <v>158</v>
      </c>
      <c r="D51" s="201"/>
      <c r="E51" s="177">
        <f>SUM(E52:E55)</f>
        <v>6593401</v>
      </c>
      <c r="F51" s="96">
        <f>SUM(F52:F55)</f>
        <v>7123201</v>
      </c>
      <c r="G51" s="105">
        <f t="shared" si="3"/>
        <v>-529800</v>
      </c>
      <c r="H51" s="28"/>
      <c r="I51" s="32"/>
      <c r="J51" s="32"/>
      <c r="K51" s="39"/>
      <c r="L51" s="110"/>
      <c r="M51" s="109"/>
      <c r="N51" s="111"/>
    </row>
    <row r="52" spans="1:14" ht="18.75" customHeight="1">
      <c r="A52" s="28"/>
      <c r="B52" s="32"/>
      <c r="C52" s="29"/>
      <c r="D52" s="62" t="s">
        <v>159</v>
      </c>
      <c r="E52" s="107">
        <v>0</v>
      </c>
      <c r="F52" s="108">
        <v>0</v>
      </c>
      <c r="G52" s="104">
        <f t="shared" si="3"/>
        <v>0</v>
      </c>
      <c r="H52" s="28"/>
      <c r="I52" s="32"/>
      <c r="J52" s="32"/>
      <c r="K52" s="39"/>
      <c r="L52" s="110"/>
      <c r="M52" s="109"/>
      <c r="N52" s="111"/>
    </row>
    <row r="53" spans="1:14" ht="18.75" customHeight="1">
      <c r="A53" s="28"/>
      <c r="B53" s="32"/>
      <c r="C53" s="29"/>
      <c r="D53" s="47" t="s">
        <v>160</v>
      </c>
      <c r="E53" s="77">
        <v>0</v>
      </c>
      <c r="F53" s="78">
        <v>0</v>
      </c>
      <c r="G53" s="104">
        <f t="shared" si="3"/>
        <v>0</v>
      </c>
      <c r="H53" s="28"/>
      <c r="I53" s="32"/>
      <c r="J53" s="32"/>
      <c r="K53" s="39"/>
      <c r="L53" s="110"/>
      <c r="M53" s="109"/>
      <c r="N53" s="111"/>
    </row>
    <row r="54" spans="1:14" ht="18.75" customHeight="1">
      <c r="A54" s="28"/>
      <c r="B54" s="32"/>
      <c r="C54" s="29"/>
      <c r="D54" s="47" t="s">
        <v>161</v>
      </c>
      <c r="E54" s="77">
        <v>0</v>
      </c>
      <c r="F54" s="78">
        <v>0</v>
      </c>
      <c r="G54" s="104">
        <f t="shared" si="3"/>
        <v>0</v>
      </c>
      <c r="H54" s="28"/>
      <c r="I54" s="32"/>
      <c r="J54" s="32"/>
      <c r="K54" s="39"/>
      <c r="L54" s="110"/>
      <c r="M54" s="109"/>
      <c r="N54" s="111"/>
    </row>
    <row r="55" spans="1:14" ht="18.75" customHeight="1">
      <c r="A55" s="28"/>
      <c r="B55" s="32"/>
      <c r="C55" s="29"/>
      <c r="D55" s="47" t="s">
        <v>162</v>
      </c>
      <c r="E55" s="97">
        <v>6593401</v>
      </c>
      <c r="F55" s="78">
        <v>7123201</v>
      </c>
      <c r="G55" s="104">
        <f t="shared" si="3"/>
        <v>-529800</v>
      </c>
      <c r="H55" s="28"/>
      <c r="I55" s="32"/>
      <c r="J55" s="32"/>
      <c r="K55" s="39"/>
      <c r="L55" s="110"/>
      <c r="M55" s="109"/>
      <c r="N55" s="111"/>
    </row>
    <row r="56" spans="1:14" ht="18.75" customHeight="1">
      <c r="A56" s="28"/>
      <c r="B56" s="32"/>
      <c r="C56" s="200" t="s">
        <v>215</v>
      </c>
      <c r="D56" s="201"/>
      <c r="E56" s="177">
        <f>SUM(E57:E62)</f>
        <v>2000000</v>
      </c>
      <c r="F56" s="96">
        <f>SUM(F57:F62)</f>
        <v>3000000</v>
      </c>
      <c r="G56" s="105">
        <f aca="true" t="shared" si="4" ref="G56:G63">E56-F56</f>
        <v>-1000000</v>
      </c>
      <c r="H56" s="28"/>
      <c r="I56" s="32"/>
      <c r="J56" s="32"/>
      <c r="K56" s="39"/>
      <c r="L56" s="110"/>
      <c r="M56" s="109"/>
      <c r="N56" s="111"/>
    </row>
    <row r="57" spans="1:14" ht="18.75" customHeight="1">
      <c r="A57" s="28"/>
      <c r="B57" s="32"/>
      <c r="C57" s="29"/>
      <c r="D57" s="62" t="s">
        <v>216</v>
      </c>
      <c r="E57" s="107">
        <v>0</v>
      </c>
      <c r="F57" s="108">
        <v>0</v>
      </c>
      <c r="G57" s="104">
        <f t="shared" si="4"/>
        <v>0</v>
      </c>
      <c r="H57" s="28"/>
      <c r="I57" s="32"/>
      <c r="J57" s="32"/>
      <c r="K57" s="39"/>
      <c r="L57" s="110"/>
      <c r="M57" s="109"/>
      <c r="N57" s="111"/>
    </row>
    <row r="58" spans="1:14" ht="18.75" customHeight="1">
      <c r="A58" s="28"/>
      <c r="B58" s="32"/>
      <c r="C58" s="29"/>
      <c r="D58" s="47" t="s">
        <v>217</v>
      </c>
      <c r="E58" s="77">
        <v>0</v>
      </c>
      <c r="F58" s="78">
        <v>0</v>
      </c>
      <c r="G58" s="104">
        <f t="shared" si="4"/>
        <v>0</v>
      </c>
      <c r="H58" s="28"/>
      <c r="I58" s="32"/>
      <c r="J58" s="32"/>
      <c r="K58" s="39"/>
      <c r="L58" s="110"/>
      <c r="M58" s="109"/>
      <c r="N58" s="111"/>
    </row>
    <row r="59" spans="1:14" ht="18.75" customHeight="1">
      <c r="A59" s="28"/>
      <c r="B59" s="32"/>
      <c r="C59" s="29"/>
      <c r="D59" s="47" t="s">
        <v>218</v>
      </c>
      <c r="E59" s="77">
        <v>0</v>
      </c>
      <c r="F59" s="78">
        <v>0</v>
      </c>
      <c r="G59" s="104">
        <f t="shared" si="4"/>
        <v>0</v>
      </c>
      <c r="H59" s="28"/>
      <c r="I59" s="32"/>
      <c r="J59" s="32"/>
      <c r="K59" s="39"/>
      <c r="L59" s="110"/>
      <c r="M59" s="109"/>
      <c r="N59" s="111"/>
    </row>
    <row r="60" spans="1:14" ht="18.75" customHeight="1">
      <c r="A60" s="28"/>
      <c r="B60" s="32"/>
      <c r="C60" s="29"/>
      <c r="D60" s="47" t="s">
        <v>219</v>
      </c>
      <c r="E60" s="77">
        <v>0</v>
      </c>
      <c r="F60" s="78">
        <v>0</v>
      </c>
      <c r="G60" s="104">
        <f t="shared" si="4"/>
        <v>0</v>
      </c>
      <c r="H60" s="28"/>
      <c r="I60" s="32"/>
      <c r="J60" s="32"/>
      <c r="K60" s="39"/>
      <c r="L60" s="110"/>
      <c r="M60" s="109"/>
      <c r="N60" s="111"/>
    </row>
    <row r="61" spans="1:14" ht="18.75" customHeight="1">
      <c r="A61" s="28"/>
      <c r="B61" s="32"/>
      <c r="C61" s="32"/>
      <c r="D61" s="47" t="s">
        <v>220</v>
      </c>
      <c r="E61" s="77">
        <v>2000000</v>
      </c>
      <c r="F61" s="78">
        <v>3000000</v>
      </c>
      <c r="G61" s="104">
        <f t="shared" si="4"/>
        <v>-1000000</v>
      </c>
      <c r="H61" s="28"/>
      <c r="I61" s="32"/>
      <c r="J61" s="32"/>
      <c r="K61" s="39"/>
      <c r="L61" s="110"/>
      <c r="M61" s="109"/>
      <c r="N61" s="111"/>
    </row>
    <row r="62" spans="1:14" ht="18.75" customHeight="1">
      <c r="A62" s="28"/>
      <c r="B62" s="32"/>
      <c r="C62" s="32"/>
      <c r="D62" s="47" t="s">
        <v>215</v>
      </c>
      <c r="E62" s="77">
        <v>0</v>
      </c>
      <c r="F62" s="78">
        <v>0</v>
      </c>
      <c r="G62" s="104">
        <f t="shared" si="4"/>
        <v>0</v>
      </c>
      <c r="H62" s="45"/>
      <c r="I62" s="43"/>
      <c r="J62" s="43"/>
      <c r="K62" s="44"/>
      <c r="L62" s="112"/>
      <c r="M62" s="113"/>
      <c r="N62" s="114"/>
    </row>
    <row r="63" spans="1:14" ht="19.5" customHeight="1">
      <c r="A63" s="63" t="s">
        <v>163</v>
      </c>
      <c r="B63" s="64"/>
      <c r="C63" s="64"/>
      <c r="D63" s="65"/>
      <c r="E63" s="85">
        <f>SUM(E11,E30)</f>
        <v>1958353038</v>
      </c>
      <c r="F63" s="86">
        <f>SUM(F11,F30)</f>
        <v>2258007838</v>
      </c>
      <c r="G63" s="87">
        <f t="shared" si="4"/>
        <v>-299654800</v>
      </c>
      <c r="H63" s="63" t="s">
        <v>103</v>
      </c>
      <c r="I63" s="64"/>
      <c r="J63" s="64"/>
      <c r="K63" s="65"/>
      <c r="L63" s="85">
        <f>SUM(L10,L30)</f>
        <v>1958353038</v>
      </c>
      <c r="M63" s="86">
        <f>SUM(M10,M30)</f>
        <v>2258007838</v>
      </c>
      <c r="N63" s="87">
        <f>L63-M63</f>
        <v>-299654800</v>
      </c>
    </row>
    <row r="64" spans="1:14" ht="19.5" customHeight="1" thickBo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</row>
    <row r="65" spans="1:14" ht="19.5" customHeight="1">
      <c r="A65" s="32"/>
      <c r="B65" s="32"/>
      <c r="C65" s="32"/>
      <c r="D65" s="32"/>
      <c r="E65" s="186" t="s">
        <v>330</v>
      </c>
      <c r="F65" s="75" t="s">
        <v>328</v>
      </c>
      <c r="G65" s="76" t="s">
        <v>329</v>
      </c>
      <c r="H65" s="32"/>
      <c r="I65" s="32"/>
      <c r="J65" s="32"/>
      <c r="K65" s="32"/>
      <c r="L65" s="32"/>
      <c r="M65" s="32"/>
      <c r="N65" s="32"/>
    </row>
    <row r="66" spans="5:7" ht="19.5" customHeight="1" thickBot="1">
      <c r="E66" s="187"/>
      <c r="F66" s="73">
        <f>E63-L63</f>
        <v>0</v>
      </c>
      <c r="G66" s="74">
        <f>F63-M63</f>
        <v>0</v>
      </c>
    </row>
  </sheetData>
  <sheetProtection/>
  <mergeCells count="31">
    <mergeCell ref="A10:D10"/>
    <mergeCell ref="A6:D6"/>
    <mergeCell ref="A7:D7"/>
    <mergeCell ref="A8:D8"/>
    <mergeCell ref="A1:N1"/>
    <mergeCell ref="A4:D4"/>
    <mergeCell ref="H4:K4"/>
    <mergeCell ref="C27:D27"/>
    <mergeCell ref="B30:D30"/>
    <mergeCell ref="C31:D31"/>
    <mergeCell ref="C36:D36"/>
    <mergeCell ref="B11:D11"/>
    <mergeCell ref="C12:D12"/>
    <mergeCell ref="C51:D51"/>
    <mergeCell ref="C56:D56"/>
    <mergeCell ref="H6:K6"/>
    <mergeCell ref="H7:K7"/>
    <mergeCell ref="H8:K8"/>
    <mergeCell ref="H10:K10"/>
    <mergeCell ref="I11:K11"/>
    <mergeCell ref="J12:K12"/>
    <mergeCell ref="I23:K23"/>
    <mergeCell ref="J24:K24"/>
    <mergeCell ref="J35:K35"/>
    <mergeCell ref="I40:K40"/>
    <mergeCell ref="J41:K41"/>
    <mergeCell ref="E65:E66"/>
    <mergeCell ref="H30:K30"/>
    <mergeCell ref="I31:K31"/>
    <mergeCell ref="J32:K32"/>
    <mergeCell ref="I34:K34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view="pageBreakPreview" zoomScale="97" zoomScaleNormal="90" zoomScaleSheetLayoutView="97" zoomScalePageLayoutView="0" workbookViewId="0" topLeftCell="A1">
      <pane ySplit="11" topLeftCell="A75" activePane="bottomLeft" state="frozen"/>
      <selection pane="topLeft" activeCell="A1" sqref="A1:N1"/>
      <selection pane="bottomLeft" activeCell="L70" sqref="L70"/>
    </sheetView>
  </sheetViews>
  <sheetFormatPr defaultColWidth="12.77734375" defaultRowHeight="19.5" customHeight="1"/>
  <cols>
    <col min="1" max="3" width="3.3359375" style="1" customWidth="1"/>
    <col min="4" max="4" width="17.77734375" style="1" customWidth="1"/>
    <col min="5" max="7" width="13.77734375" style="1" customWidth="1"/>
    <col min="8" max="10" width="3.3359375" style="1" customWidth="1"/>
    <col min="11" max="11" width="17.77734375" style="1" customWidth="1"/>
    <col min="12" max="15" width="13.77734375" style="1" customWidth="1"/>
    <col min="16" max="16384" width="12.77734375" style="1" customWidth="1"/>
  </cols>
  <sheetData>
    <row r="1" spans="1:14" ht="34.5" customHeight="1">
      <c r="A1" s="211" t="str">
        <f>대차대조표!A1</f>
        <v>강원대학교 학교기업 2010년 결산서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ht="15" customHeight="1">
      <c r="A2" s="2"/>
    </row>
    <row r="3" spans="1:14" ht="19.5" customHeight="1">
      <c r="A3" s="3" t="s">
        <v>164</v>
      </c>
      <c r="N3" s="4" t="s">
        <v>210</v>
      </c>
    </row>
    <row r="4" spans="1:14" ht="18" customHeight="1">
      <c r="A4" s="212" t="s">
        <v>1</v>
      </c>
      <c r="B4" s="212"/>
      <c r="C4" s="212"/>
      <c r="D4" s="212"/>
      <c r="E4" s="5" t="s">
        <v>165</v>
      </c>
      <c r="F4" s="6"/>
      <c r="G4" s="8"/>
      <c r="H4" s="212" t="s">
        <v>1</v>
      </c>
      <c r="I4" s="212"/>
      <c r="J4" s="212"/>
      <c r="K4" s="212"/>
      <c r="L4" s="5" t="s">
        <v>166</v>
      </c>
      <c r="M4" s="6"/>
      <c r="N4" s="8"/>
    </row>
    <row r="5" spans="1:14" ht="18" customHeight="1">
      <c r="A5" s="10" t="s">
        <v>5</v>
      </c>
      <c r="B5" s="11" t="s">
        <v>6</v>
      </c>
      <c r="C5" s="11" t="s">
        <v>7</v>
      </c>
      <c r="D5" s="12" t="s">
        <v>8</v>
      </c>
      <c r="E5" s="13" t="str">
        <f>대차대조표!E5</f>
        <v>2010회계연도(당기)</v>
      </c>
      <c r="F5" s="11" t="str">
        <f>대차대조표!F5</f>
        <v>2009회계연도(전기)</v>
      </c>
      <c r="G5" s="55" t="s">
        <v>9</v>
      </c>
      <c r="H5" s="10" t="s">
        <v>5</v>
      </c>
      <c r="I5" s="11" t="s">
        <v>6</v>
      </c>
      <c r="J5" s="11" t="s">
        <v>7</v>
      </c>
      <c r="K5" s="12" t="s">
        <v>8</v>
      </c>
      <c r="L5" s="13" t="str">
        <f>E5</f>
        <v>2010회계연도(당기)</v>
      </c>
      <c r="M5" s="11" t="str">
        <f>F5</f>
        <v>2009회계연도(전기)</v>
      </c>
      <c r="N5" s="55" t="s">
        <v>9</v>
      </c>
    </row>
    <row r="6" spans="1:14" ht="18" customHeight="1">
      <c r="A6" s="209" t="s">
        <v>15</v>
      </c>
      <c r="B6" s="210"/>
      <c r="C6" s="210"/>
      <c r="D6" s="214"/>
      <c r="E6" s="120">
        <f>SUM(E14)</f>
        <v>3433687547</v>
      </c>
      <c r="F6" s="121">
        <f>SUM(F14)</f>
        <v>1483026165</v>
      </c>
      <c r="G6" s="140">
        <f>E6-F6</f>
        <v>1950661382</v>
      </c>
      <c r="H6" s="209" t="s">
        <v>16</v>
      </c>
      <c r="I6" s="210"/>
      <c r="J6" s="210"/>
      <c r="K6" s="214"/>
      <c r="L6" s="120">
        <f>L14</f>
        <v>2741455929</v>
      </c>
      <c r="M6" s="121">
        <f>M14</f>
        <v>801850808</v>
      </c>
      <c r="N6" s="140">
        <f aca="true" t="shared" si="0" ref="N6:N11">L6-M6</f>
        <v>1939605121</v>
      </c>
    </row>
    <row r="7" spans="1:14" ht="18" customHeight="1">
      <c r="A7" s="215" t="s">
        <v>327</v>
      </c>
      <c r="B7" s="216"/>
      <c r="C7" s="216"/>
      <c r="D7" s="217"/>
      <c r="E7" s="120">
        <f>E31</f>
        <v>408000000</v>
      </c>
      <c r="F7" s="121">
        <f>F31</f>
        <v>535000000</v>
      </c>
      <c r="G7" s="140">
        <f>E7-F7</f>
        <v>-127000000</v>
      </c>
      <c r="H7" s="215" t="s">
        <v>241</v>
      </c>
      <c r="I7" s="216"/>
      <c r="J7" s="216"/>
      <c r="K7" s="217"/>
      <c r="L7" s="120">
        <f>L31</f>
        <v>41541099</v>
      </c>
      <c r="M7" s="121">
        <f>M31</f>
        <v>205278378</v>
      </c>
      <c r="N7" s="140">
        <f t="shared" si="0"/>
        <v>-163737279</v>
      </c>
    </row>
    <row r="8" spans="1:14" ht="18" customHeight="1">
      <c r="A8" s="215" t="s">
        <v>35</v>
      </c>
      <c r="B8" s="216"/>
      <c r="C8" s="216"/>
      <c r="D8" s="217"/>
      <c r="E8" s="120">
        <f>E43</f>
        <v>0</v>
      </c>
      <c r="F8" s="121">
        <f>F43</f>
        <v>88000000</v>
      </c>
      <c r="G8" s="140">
        <f>E8-F8</f>
        <v>-88000000</v>
      </c>
      <c r="H8" s="215" t="s">
        <v>36</v>
      </c>
      <c r="I8" s="216"/>
      <c r="J8" s="216"/>
      <c r="K8" s="217"/>
      <c r="L8" s="120">
        <f>L43</f>
        <v>1090981549</v>
      </c>
      <c r="M8" s="121">
        <f>M43</f>
        <v>1032741527</v>
      </c>
      <c r="N8" s="140">
        <f t="shared" si="0"/>
        <v>58240022</v>
      </c>
    </row>
    <row r="9" spans="1:14" ht="18" customHeight="1">
      <c r="A9" s="215" t="s">
        <v>53</v>
      </c>
      <c r="B9" s="216"/>
      <c r="C9" s="216"/>
      <c r="D9" s="217"/>
      <c r="E9" s="122">
        <f>E65</f>
        <v>22076356</v>
      </c>
      <c r="F9" s="123">
        <f>F65</f>
        <v>169512453</v>
      </c>
      <c r="G9" s="140">
        <f>E9-F9</f>
        <v>-147436097</v>
      </c>
      <c r="H9" s="215" t="s">
        <v>54</v>
      </c>
      <c r="I9" s="216"/>
      <c r="J9" s="216"/>
      <c r="K9" s="217"/>
      <c r="L9" s="122">
        <f>L65</f>
        <v>6662522</v>
      </c>
      <c r="M9" s="123">
        <f>M65</f>
        <v>119945538</v>
      </c>
      <c r="N9" s="140">
        <f t="shared" si="0"/>
        <v>-113283016</v>
      </c>
    </row>
    <row r="10" spans="1:14" ht="18" customHeight="1">
      <c r="A10" s="14"/>
      <c r="B10" s="15"/>
      <c r="C10" s="15"/>
      <c r="D10" s="16"/>
      <c r="E10" s="124"/>
      <c r="F10" s="125"/>
      <c r="G10" s="141"/>
      <c r="H10" s="218" t="s">
        <v>150</v>
      </c>
      <c r="I10" s="219"/>
      <c r="J10" s="219"/>
      <c r="K10" s="220"/>
      <c r="L10" s="124">
        <f>L76</f>
        <v>-16877196</v>
      </c>
      <c r="M10" s="125">
        <f>M76</f>
        <v>115722367</v>
      </c>
      <c r="N10" s="141">
        <f t="shared" si="0"/>
        <v>-132599563</v>
      </c>
    </row>
    <row r="11" spans="1:14" ht="18" customHeight="1">
      <c r="A11" s="17" t="s">
        <v>167</v>
      </c>
      <c r="B11" s="18"/>
      <c r="C11" s="18"/>
      <c r="D11" s="19"/>
      <c r="E11" s="82">
        <f>SUM(E6:E10)</f>
        <v>3863763903</v>
      </c>
      <c r="F11" s="83">
        <f>SUM(F6:F10)</f>
        <v>2275538618</v>
      </c>
      <c r="G11" s="84">
        <f>E11-F11</f>
        <v>1588225285</v>
      </c>
      <c r="H11" s="17" t="s">
        <v>168</v>
      </c>
      <c r="I11" s="18"/>
      <c r="J11" s="18"/>
      <c r="K11" s="19"/>
      <c r="L11" s="82">
        <f>SUM(L6:L10)</f>
        <v>3863763903</v>
      </c>
      <c r="M11" s="83">
        <f>SUM(M6:M10)</f>
        <v>2275538618</v>
      </c>
      <c r="N11" s="84">
        <f t="shared" si="0"/>
        <v>1588225285</v>
      </c>
    </row>
    <row r="12" spans="5:14" ht="9.75" customHeight="1">
      <c r="E12" s="180"/>
      <c r="F12" s="109"/>
      <c r="G12" s="180"/>
      <c r="L12" s="180"/>
      <c r="M12" s="109"/>
      <c r="N12" s="180"/>
    </row>
    <row r="13" spans="1:14" ht="17.25" customHeight="1">
      <c r="A13" s="190" t="s">
        <v>169</v>
      </c>
      <c r="B13" s="191"/>
      <c r="C13" s="191"/>
      <c r="D13" s="198"/>
      <c r="E13" s="85">
        <f>SUM(E14,E31,E43,E65)</f>
        <v>3863763903</v>
      </c>
      <c r="F13" s="86">
        <f>SUM(F14,F31,F43,F65)</f>
        <v>2275538618</v>
      </c>
      <c r="G13" s="87">
        <f>E13-F13</f>
        <v>1588225285</v>
      </c>
      <c r="H13" s="190" t="s">
        <v>170</v>
      </c>
      <c r="I13" s="191"/>
      <c r="J13" s="191"/>
      <c r="K13" s="198"/>
      <c r="L13" s="85">
        <f>SUM(L14,L31,L43,L65)</f>
        <v>3880641099</v>
      </c>
      <c r="M13" s="86">
        <f>SUM(M14,M31,M43,M65)</f>
        <v>2159816251</v>
      </c>
      <c r="N13" s="87">
        <f>L13-M13</f>
        <v>1720824848</v>
      </c>
    </row>
    <row r="14" spans="1:14" ht="17.25" customHeight="1">
      <c r="A14" s="26"/>
      <c r="B14" s="192" t="s">
        <v>15</v>
      </c>
      <c r="C14" s="193"/>
      <c r="D14" s="199"/>
      <c r="E14" s="82">
        <f>SUM(E15,E17,E19,E21,E24)</f>
        <v>3433687547</v>
      </c>
      <c r="F14" s="83">
        <f>SUM(F15,F17,F19,F21,F24)</f>
        <v>1483026165</v>
      </c>
      <c r="G14" s="84">
        <f>E14-F14</f>
        <v>1950661382</v>
      </c>
      <c r="H14" s="26"/>
      <c r="I14" s="192" t="s">
        <v>16</v>
      </c>
      <c r="J14" s="193"/>
      <c r="K14" s="199"/>
      <c r="L14" s="82">
        <f>SUM(L15,L18,L24,L27,L29)</f>
        <v>2741455929</v>
      </c>
      <c r="M14" s="83">
        <f>SUM(M15,M18,M24,M27,M29)</f>
        <v>801850808</v>
      </c>
      <c r="N14" s="84">
        <f>L14-M14</f>
        <v>1939605121</v>
      </c>
    </row>
    <row r="15" spans="1:14" ht="17.25" customHeight="1">
      <c r="A15" s="28"/>
      <c r="B15" s="32"/>
      <c r="C15" s="188" t="s">
        <v>17</v>
      </c>
      <c r="D15" s="189"/>
      <c r="E15" s="88">
        <f>E16</f>
        <v>2218890596</v>
      </c>
      <c r="F15" s="89">
        <f>F16</f>
        <v>543632696</v>
      </c>
      <c r="G15" s="90">
        <f>E15-F15</f>
        <v>1675257900</v>
      </c>
      <c r="H15" s="32"/>
      <c r="I15" s="32"/>
      <c r="J15" s="188" t="s">
        <v>18</v>
      </c>
      <c r="K15" s="189"/>
      <c r="L15" s="88">
        <f>SUM(L16:L17)</f>
        <v>2156945449</v>
      </c>
      <c r="M15" s="89">
        <f>SUM(M16:M17)</f>
        <v>425625717</v>
      </c>
      <c r="N15" s="90">
        <f>L15-M15</f>
        <v>1731319732</v>
      </c>
    </row>
    <row r="16" spans="1:14" ht="17.25" customHeight="1">
      <c r="A16" s="28"/>
      <c r="B16" s="32"/>
      <c r="C16" s="33"/>
      <c r="D16" s="34" t="s">
        <v>17</v>
      </c>
      <c r="E16" s="94">
        <v>2218890596</v>
      </c>
      <c r="F16" s="92">
        <v>543632696</v>
      </c>
      <c r="G16" s="93">
        <f aca="true" t="shared" si="1" ref="G16:G25">E16-F16</f>
        <v>1675257900</v>
      </c>
      <c r="H16" s="28"/>
      <c r="I16" s="32"/>
      <c r="J16" s="35"/>
      <c r="K16" s="34" t="s">
        <v>19</v>
      </c>
      <c r="L16" s="91">
        <v>211239461</v>
      </c>
      <c r="M16" s="92">
        <v>124032836</v>
      </c>
      <c r="N16" s="93">
        <f aca="true" t="shared" si="2" ref="N16:N30">L16-M16</f>
        <v>87206625</v>
      </c>
    </row>
    <row r="17" spans="1:14" ht="17.25" customHeight="1">
      <c r="A17" s="28"/>
      <c r="B17" s="29"/>
      <c r="C17" s="200" t="s">
        <v>20</v>
      </c>
      <c r="D17" s="201"/>
      <c r="E17" s="95">
        <f>E18</f>
        <v>10222182</v>
      </c>
      <c r="F17" s="96">
        <f>F18</f>
        <v>0</v>
      </c>
      <c r="G17" s="90">
        <f t="shared" si="1"/>
        <v>10222182</v>
      </c>
      <c r="H17" s="28"/>
      <c r="I17" s="32"/>
      <c r="J17" s="37"/>
      <c r="K17" s="34" t="s">
        <v>21</v>
      </c>
      <c r="L17" s="91">
        <v>1945705988</v>
      </c>
      <c r="M17" s="92">
        <v>301592881</v>
      </c>
      <c r="N17" s="93">
        <f t="shared" si="2"/>
        <v>1644113107</v>
      </c>
    </row>
    <row r="18" spans="1:14" ht="17.25" customHeight="1">
      <c r="A18" s="28"/>
      <c r="B18" s="32"/>
      <c r="C18" s="33"/>
      <c r="D18" s="34" t="s">
        <v>20</v>
      </c>
      <c r="E18" s="91">
        <v>10222182</v>
      </c>
      <c r="F18" s="92">
        <v>0</v>
      </c>
      <c r="G18" s="93">
        <f t="shared" si="1"/>
        <v>10222182</v>
      </c>
      <c r="H18" s="28"/>
      <c r="I18" s="29"/>
      <c r="J18" s="200" t="s">
        <v>22</v>
      </c>
      <c r="K18" s="201"/>
      <c r="L18" s="95">
        <f>SUM(L19:L23)</f>
        <v>0</v>
      </c>
      <c r="M18" s="96">
        <f>SUM(M19:M23)</f>
        <v>6049894</v>
      </c>
      <c r="N18" s="90">
        <f t="shared" si="2"/>
        <v>-6049894</v>
      </c>
    </row>
    <row r="19" spans="1:14" ht="17.25" customHeight="1">
      <c r="A19" s="28"/>
      <c r="B19" s="29"/>
      <c r="C19" s="200" t="s">
        <v>23</v>
      </c>
      <c r="D19" s="201"/>
      <c r="E19" s="95">
        <f>E20</f>
        <v>0</v>
      </c>
      <c r="F19" s="96">
        <f>F20</f>
        <v>0</v>
      </c>
      <c r="G19" s="90">
        <f t="shared" si="1"/>
        <v>0</v>
      </c>
      <c r="H19" s="28"/>
      <c r="I19" s="32"/>
      <c r="J19" s="35"/>
      <c r="K19" s="34" t="s">
        <v>19</v>
      </c>
      <c r="L19" s="91">
        <v>0</v>
      </c>
      <c r="M19" s="92">
        <v>0</v>
      </c>
      <c r="N19" s="93">
        <f t="shared" si="2"/>
        <v>0</v>
      </c>
    </row>
    <row r="20" spans="1:14" ht="17.25" customHeight="1">
      <c r="A20" s="28"/>
      <c r="B20" s="32"/>
      <c r="C20" s="33"/>
      <c r="D20" s="34" t="s">
        <v>23</v>
      </c>
      <c r="E20" s="94">
        <v>0</v>
      </c>
      <c r="F20" s="92">
        <v>0</v>
      </c>
      <c r="G20" s="93">
        <f t="shared" si="1"/>
        <v>0</v>
      </c>
      <c r="H20" s="28"/>
      <c r="I20" s="32"/>
      <c r="J20" s="29"/>
      <c r="K20" s="34" t="s">
        <v>24</v>
      </c>
      <c r="L20" s="91">
        <v>0</v>
      </c>
      <c r="M20" s="92">
        <v>0</v>
      </c>
      <c r="N20" s="93">
        <f t="shared" si="2"/>
        <v>0</v>
      </c>
    </row>
    <row r="21" spans="1:14" ht="17.25" customHeight="1">
      <c r="A21" s="28"/>
      <c r="B21" s="29"/>
      <c r="C21" s="200" t="s">
        <v>25</v>
      </c>
      <c r="D21" s="201"/>
      <c r="E21" s="95">
        <f>SUM(E22:E23)</f>
        <v>0</v>
      </c>
      <c r="F21" s="96">
        <f>SUM(F22:F23)</f>
        <v>0</v>
      </c>
      <c r="G21" s="90">
        <f t="shared" si="1"/>
        <v>0</v>
      </c>
      <c r="H21" s="28"/>
      <c r="I21" s="32"/>
      <c r="J21" s="29"/>
      <c r="K21" s="34" t="s">
        <v>26</v>
      </c>
      <c r="L21" s="91">
        <v>0</v>
      </c>
      <c r="M21" s="92">
        <v>0</v>
      </c>
      <c r="N21" s="93">
        <f t="shared" si="2"/>
        <v>0</v>
      </c>
    </row>
    <row r="22" spans="1:14" ht="17.25" customHeight="1">
      <c r="A22" s="28"/>
      <c r="B22" s="32"/>
      <c r="C22" s="35"/>
      <c r="D22" s="34" t="s">
        <v>25</v>
      </c>
      <c r="E22" s="91">
        <v>0</v>
      </c>
      <c r="F22" s="92">
        <v>0</v>
      </c>
      <c r="G22" s="93">
        <f t="shared" si="1"/>
        <v>0</v>
      </c>
      <c r="H22" s="28"/>
      <c r="I22" s="32"/>
      <c r="J22" s="29"/>
      <c r="K22" s="34" t="s">
        <v>27</v>
      </c>
      <c r="L22" s="91">
        <v>0</v>
      </c>
      <c r="M22" s="92">
        <v>6049894</v>
      </c>
      <c r="N22" s="93">
        <f t="shared" si="2"/>
        <v>-6049894</v>
      </c>
    </row>
    <row r="23" spans="1:14" ht="17.25" customHeight="1">
      <c r="A23" s="28"/>
      <c r="B23" s="32"/>
      <c r="C23" s="37"/>
      <c r="D23" s="34" t="s">
        <v>228</v>
      </c>
      <c r="E23" s="91">
        <v>0</v>
      </c>
      <c r="F23" s="92">
        <v>0</v>
      </c>
      <c r="G23" s="93">
        <f>E23-F23</f>
        <v>0</v>
      </c>
      <c r="H23" s="28"/>
      <c r="I23" s="32"/>
      <c r="J23" s="37"/>
      <c r="K23" s="34" t="s">
        <v>29</v>
      </c>
      <c r="L23" s="91">
        <v>0</v>
      </c>
      <c r="M23" s="92">
        <v>0</v>
      </c>
      <c r="N23" s="93">
        <f t="shared" si="2"/>
        <v>0</v>
      </c>
    </row>
    <row r="24" spans="1:14" ht="17.25" customHeight="1">
      <c r="A24" s="28"/>
      <c r="B24" s="29"/>
      <c r="C24" s="200" t="s">
        <v>28</v>
      </c>
      <c r="D24" s="201"/>
      <c r="E24" s="95">
        <f>E25</f>
        <v>1204574769</v>
      </c>
      <c r="F24" s="96">
        <f>F25</f>
        <v>939393469</v>
      </c>
      <c r="G24" s="90">
        <f t="shared" si="1"/>
        <v>265181300</v>
      </c>
      <c r="H24" s="28"/>
      <c r="I24" s="29"/>
      <c r="J24" s="200" t="s">
        <v>30</v>
      </c>
      <c r="K24" s="201"/>
      <c r="L24" s="95">
        <f>L25+L26</f>
        <v>0</v>
      </c>
      <c r="M24" s="96">
        <f>M25+M26</f>
        <v>0</v>
      </c>
      <c r="N24" s="90">
        <f t="shared" si="2"/>
        <v>0</v>
      </c>
    </row>
    <row r="25" spans="1:14" ht="17.25" customHeight="1">
      <c r="A25" s="28"/>
      <c r="B25" s="32"/>
      <c r="C25" s="35"/>
      <c r="D25" s="34" t="s">
        <v>28</v>
      </c>
      <c r="E25" s="91">
        <v>1204574769</v>
      </c>
      <c r="F25" s="92">
        <v>939393469</v>
      </c>
      <c r="G25" s="93">
        <f t="shared" si="1"/>
        <v>265181300</v>
      </c>
      <c r="H25" s="28"/>
      <c r="I25" s="32"/>
      <c r="J25" s="35"/>
      <c r="K25" s="34" t="s">
        <v>30</v>
      </c>
      <c r="L25" s="91">
        <v>0</v>
      </c>
      <c r="M25" s="92">
        <v>0</v>
      </c>
      <c r="N25" s="93">
        <f t="shared" si="2"/>
        <v>0</v>
      </c>
    </row>
    <row r="26" spans="1:14" ht="17.25" customHeight="1">
      <c r="A26" s="28"/>
      <c r="B26" s="32"/>
      <c r="C26" s="32"/>
      <c r="D26" s="38"/>
      <c r="E26" s="115"/>
      <c r="F26" s="116"/>
      <c r="G26" s="117"/>
      <c r="H26" s="28"/>
      <c r="I26" s="32"/>
      <c r="J26" s="37"/>
      <c r="K26" s="34" t="s">
        <v>32</v>
      </c>
      <c r="L26" s="91">
        <v>0</v>
      </c>
      <c r="M26" s="92">
        <v>0</v>
      </c>
      <c r="N26" s="93">
        <f>L26-M26</f>
        <v>0</v>
      </c>
    </row>
    <row r="27" spans="1:14" ht="17.25" customHeight="1">
      <c r="A27" s="28"/>
      <c r="B27" s="32"/>
      <c r="C27" s="32"/>
      <c r="D27" s="39"/>
      <c r="E27" s="110"/>
      <c r="F27" s="109"/>
      <c r="G27" s="111"/>
      <c r="H27" s="28"/>
      <c r="I27" s="29"/>
      <c r="J27" s="200" t="s">
        <v>31</v>
      </c>
      <c r="K27" s="201"/>
      <c r="L27" s="95">
        <f>L28</f>
        <v>0</v>
      </c>
      <c r="M27" s="96">
        <f>M28</f>
        <v>0</v>
      </c>
      <c r="N27" s="90">
        <f t="shared" si="2"/>
        <v>0</v>
      </c>
    </row>
    <row r="28" spans="1:14" ht="17.25" customHeight="1">
      <c r="A28" s="28"/>
      <c r="B28" s="32"/>
      <c r="C28" s="32"/>
      <c r="D28" s="39"/>
      <c r="E28" s="110"/>
      <c r="F28" s="109"/>
      <c r="G28" s="111"/>
      <c r="H28" s="28"/>
      <c r="I28" s="32"/>
      <c r="J28" s="33"/>
      <c r="K28" s="34" t="s">
        <v>31</v>
      </c>
      <c r="L28" s="91">
        <v>0</v>
      </c>
      <c r="M28" s="92">
        <v>0</v>
      </c>
      <c r="N28" s="93">
        <f t="shared" si="2"/>
        <v>0</v>
      </c>
    </row>
    <row r="29" spans="1:14" ht="17.25" customHeight="1">
      <c r="A29" s="28"/>
      <c r="B29" s="32"/>
      <c r="C29" s="32"/>
      <c r="D29" s="39"/>
      <c r="E29" s="110"/>
      <c r="F29" s="109"/>
      <c r="G29" s="111"/>
      <c r="H29" s="28"/>
      <c r="I29" s="29"/>
      <c r="J29" s="200" t="s">
        <v>33</v>
      </c>
      <c r="K29" s="201"/>
      <c r="L29" s="95">
        <f>L30</f>
        <v>584510480</v>
      </c>
      <c r="M29" s="96">
        <f>M30</f>
        <v>370175197</v>
      </c>
      <c r="N29" s="90">
        <f t="shared" si="2"/>
        <v>214335283</v>
      </c>
    </row>
    <row r="30" spans="1:14" ht="17.25" customHeight="1">
      <c r="A30" s="28"/>
      <c r="B30" s="32"/>
      <c r="C30" s="32"/>
      <c r="D30" s="39"/>
      <c r="E30" s="110"/>
      <c r="F30" s="109"/>
      <c r="G30" s="111"/>
      <c r="H30" s="28"/>
      <c r="I30" s="32"/>
      <c r="J30" s="35"/>
      <c r="K30" s="47" t="s">
        <v>33</v>
      </c>
      <c r="L30" s="97">
        <v>584510480</v>
      </c>
      <c r="M30" s="78">
        <v>370175197</v>
      </c>
      <c r="N30" s="98">
        <f t="shared" si="2"/>
        <v>214335283</v>
      </c>
    </row>
    <row r="31" spans="1:14" ht="17.25" customHeight="1">
      <c r="A31" s="40"/>
      <c r="B31" s="192" t="s">
        <v>229</v>
      </c>
      <c r="C31" s="193"/>
      <c r="D31" s="199"/>
      <c r="E31" s="118">
        <f>SUM(E32,E36)</f>
        <v>408000000</v>
      </c>
      <c r="F31" s="83">
        <f>SUM(F32,F36)</f>
        <v>535000000</v>
      </c>
      <c r="G31" s="84">
        <f aca="true" t="shared" si="3" ref="G31:G37">E31-F31</f>
        <v>-127000000</v>
      </c>
      <c r="H31" s="40"/>
      <c r="I31" s="192" t="s">
        <v>241</v>
      </c>
      <c r="J31" s="193"/>
      <c r="K31" s="199"/>
      <c r="L31" s="118">
        <f>SUM(L32,L35,L41)</f>
        <v>41541099</v>
      </c>
      <c r="M31" s="83">
        <f>SUM(M32,M35,M41)</f>
        <v>205278378</v>
      </c>
      <c r="N31" s="84">
        <f>L31-M31</f>
        <v>-163737279</v>
      </c>
    </row>
    <row r="32" spans="1:14" s="41" customFormat="1" ht="18.75" customHeight="1">
      <c r="A32" s="28"/>
      <c r="B32" s="32"/>
      <c r="C32" s="188" t="s">
        <v>230</v>
      </c>
      <c r="D32" s="189"/>
      <c r="E32" s="88">
        <f>SUM(E33:E35)</f>
        <v>263000000</v>
      </c>
      <c r="F32" s="89">
        <f>SUM(F33:F35)</f>
        <v>410000000</v>
      </c>
      <c r="G32" s="90">
        <f t="shared" si="3"/>
        <v>-147000000</v>
      </c>
      <c r="H32" s="32"/>
      <c r="I32" s="32"/>
      <c r="J32" s="188" t="s">
        <v>34</v>
      </c>
      <c r="K32" s="189"/>
      <c r="L32" s="88">
        <f>SUM(L33:L34)</f>
        <v>6700000</v>
      </c>
      <c r="M32" s="89">
        <f>SUM(M33:M34)</f>
        <v>30443181</v>
      </c>
      <c r="N32" s="90">
        <f>L32-M32</f>
        <v>-23743181</v>
      </c>
    </row>
    <row r="33" spans="1:14" ht="18.75" customHeight="1">
      <c r="A33" s="28"/>
      <c r="B33" s="32"/>
      <c r="C33" s="35"/>
      <c r="D33" s="34" t="s">
        <v>231</v>
      </c>
      <c r="E33" s="91">
        <v>250000000</v>
      </c>
      <c r="F33" s="92">
        <v>350000000</v>
      </c>
      <c r="G33" s="93">
        <f t="shared" si="3"/>
        <v>-100000000</v>
      </c>
      <c r="H33" s="28"/>
      <c r="I33" s="32"/>
      <c r="J33" s="35"/>
      <c r="K33" s="34" t="s">
        <v>19</v>
      </c>
      <c r="L33" s="91">
        <v>6700000</v>
      </c>
      <c r="M33" s="92">
        <v>30443181</v>
      </c>
      <c r="N33" s="93">
        <f aca="true" t="shared" si="4" ref="N33:N41">L33-M33</f>
        <v>-23743181</v>
      </c>
    </row>
    <row r="34" spans="1:14" ht="18.75" customHeight="1">
      <c r="A34" s="28"/>
      <c r="B34" s="32"/>
      <c r="C34" s="29"/>
      <c r="D34" s="34" t="s">
        <v>232</v>
      </c>
      <c r="E34" s="91">
        <v>0</v>
      </c>
      <c r="F34" s="92">
        <v>0</v>
      </c>
      <c r="G34" s="93">
        <f>E34-F34</f>
        <v>0</v>
      </c>
      <c r="H34" s="28"/>
      <c r="I34" s="32"/>
      <c r="J34" s="37"/>
      <c r="K34" s="34" t="s">
        <v>21</v>
      </c>
      <c r="L34" s="91">
        <v>0</v>
      </c>
      <c r="M34" s="92">
        <v>0</v>
      </c>
      <c r="N34" s="93">
        <f t="shared" si="4"/>
        <v>0</v>
      </c>
    </row>
    <row r="35" spans="1:14" ht="18.75" customHeight="1">
      <c r="A35" s="28"/>
      <c r="B35" s="32"/>
      <c r="C35" s="37"/>
      <c r="D35" s="34" t="s">
        <v>233</v>
      </c>
      <c r="E35" s="91">
        <v>13000000</v>
      </c>
      <c r="F35" s="92">
        <v>60000000</v>
      </c>
      <c r="G35" s="93">
        <f t="shared" si="3"/>
        <v>-47000000</v>
      </c>
      <c r="H35" s="28"/>
      <c r="I35" s="29"/>
      <c r="J35" s="200" t="s">
        <v>22</v>
      </c>
      <c r="K35" s="201"/>
      <c r="L35" s="95">
        <f>SUM(L36:L40)</f>
        <v>30701099</v>
      </c>
      <c r="M35" s="96">
        <f>SUM(M36:M40)</f>
        <v>101992336</v>
      </c>
      <c r="N35" s="90">
        <f t="shared" si="4"/>
        <v>-71291237</v>
      </c>
    </row>
    <row r="36" spans="1:14" ht="18.75" customHeight="1">
      <c r="A36" s="28"/>
      <c r="B36" s="29"/>
      <c r="C36" s="200" t="s">
        <v>234</v>
      </c>
      <c r="D36" s="201"/>
      <c r="E36" s="95">
        <f>SUM(E37:E40)</f>
        <v>145000000</v>
      </c>
      <c r="F36" s="96">
        <f>SUM(F37:F40)</f>
        <v>125000000</v>
      </c>
      <c r="G36" s="90">
        <f t="shared" si="3"/>
        <v>20000000</v>
      </c>
      <c r="H36" s="28"/>
      <c r="I36" s="32"/>
      <c r="J36" s="35"/>
      <c r="K36" s="34" t="s">
        <v>19</v>
      </c>
      <c r="L36" s="91">
        <v>16857832</v>
      </c>
      <c r="M36" s="92">
        <v>28330000</v>
      </c>
      <c r="N36" s="93">
        <f t="shared" si="4"/>
        <v>-11472168</v>
      </c>
    </row>
    <row r="37" spans="1:14" ht="18.75" customHeight="1">
      <c r="A37" s="28"/>
      <c r="B37" s="32"/>
      <c r="C37" s="35"/>
      <c r="D37" s="34" t="s">
        <v>235</v>
      </c>
      <c r="E37" s="91">
        <v>0</v>
      </c>
      <c r="F37" s="92">
        <v>0</v>
      </c>
      <c r="G37" s="93">
        <f t="shared" si="3"/>
        <v>0</v>
      </c>
      <c r="H37" s="28"/>
      <c r="I37" s="32"/>
      <c r="J37" s="29"/>
      <c r="K37" s="34" t="s">
        <v>24</v>
      </c>
      <c r="L37" s="91">
        <v>0</v>
      </c>
      <c r="M37" s="92">
        <v>7300000</v>
      </c>
      <c r="N37" s="93">
        <f t="shared" si="4"/>
        <v>-7300000</v>
      </c>
    </row>
    <row r="38" spans="1:14" ht="18.75" customHeight="1">
      <c r="A38" s="28"/>
      <c r="B38" s="32"/>
      <c r="C38" s="32"/>
      <c r="D38" s="34" t="s">
        <v>236</v>
      </c>
      <c r="E38" s="91">
        <v>140000000</v>
      </c>
      <c r="F38" s="92">
        <v>125000000</v>
      </c>
      <c r="G38" s="93">
        <f>E38-F38</f>
        <v>15000000</v>
      </c>
      <c r="H38" s="28"/>
      <c r="I38" s="32"/>
      <c r="J38" s="29"/>
      <c r="K38" s="34" t="s">
        <v>26</v>
      </c>
      <c r="L38" s="91">
        <v>0</v>
      </c>
      <c r="M38" s="92">
        <v>0</v>
      </c>
      <c r="N38" s="93">
        <f t="shared" si="4"/>
        <v>0</v>
      </c>
    </row>
    <row r="39" spans="1:14" ht="18.75" customHeight="1">
      <c r="A39" s="28"/>
      <c r="B39" s="32"/>
      <c r="C39" s="32"/>
      <c r="D39" s="34" t="s">
        <v>237</v>
      </c>
      <c r="E39" s="91">
        <v>0</v>
      </c>
      <c r="F39" s="92">
        <v>0</v>
      </c>
      <c r="G39" s="93">
        <f>E39-F39</f>
        <v>0</v>
      </c>
      <c r="H39" s="28"/>
      <c r="I39" s="32"/>
      <c r="J39" s="29"/>
      <c r="K39" s="34" t="s">
        <v>27</v>
      </c>
      <c r="L39" s="91">
        <v>3028577</v>
      </c>
      <c r="M39" s="92">
        <v>52664336</v>
      </c>
      <c r="N39" s="93">
        <f t="shared" si="4"/>
        <v>-49635759</v>
      </c>
    </row>
    <row r="40" spans="1:14" ht="18.75" customHeight="1">
      <c r="A40" s="28"/>
      <c r="B40" s="32"/>
      <c r="C40" s="32"/>
      <c r="D40" s="34" t="s">
        <v>238</v>
      </c>
      <c r="E40" s="91">
        <v>5000000</v>
      </c>
      <c r="F40" s="92">
        <v>0</v>
      </c>
      <c r="G40" s="93">
        <f>E40-F40</f>
        <v>5000000</v>
      </c>
      <c r="H40" s="28"/>
      <c r="I40" s="32"/>
      <c r="J40" s="37"/>
      <c r="K40" s="34" t="s">
        <v>29</v>
      </c>
      <c r="L40" s="91">
        <v>10814690</v>
      </c>
      <c r="M40" s="92">
        <v>13698000</v>
      </c>
      <c r="N40" s="93">
        <f t="shared" si="4"/>
        <v>-2883310</v>
      </c>
    </row>
    <row r="41" spans="1:14" ht="18.75" customHeight="1">
      <c r="A41" s="28"/>
      <c r="B41" s="32"/>
      <c r="C41" s="32"/>
      <c r="D41" s="39"/>
      <c r="E41" s="110"/>
      <c r="F41" s="109"/>
      <c r="G41" s="111"/>
      <c r="H41" s="28"/>
      <c r="I41" s="29"/>
      <c r="J41" s="200" t="s">
        <v>242</v>
      </c>
      <c r="K41" s="201"/>
      <c r="L41" s="95">
        <f>SUM(L42)</f>
        <v>4140000</v>
      </c>
      <c r="M41" s="96">
        <f>SUM(M42)</f>
        <v>72842861</v>
      </c>
      <c r="N41" s="90">
        <f t="shared" si="4"/>
        <v>-68702861</v>
      </c>
    </row>
    <row r="42" spans="1:14" ht="18.75" customHeight="1">
      <c r="A42" s="28"/>
      <c r="B42" s="43"/>
      <c r="C42" s="43"/>
      <c r="D42" s="44"/>
      <c r="E42" s="112"/>
      <c r="F42" s="113"/>
      <c r="G42" s="114"/>
      <c r="H42" s="28"/>
      <c r="I42" s="43"/>
      <c r="J42" s="46"/>
      <c r="K42" s="53" t="s">
        <v>242</v>
      </c>
      <c r="L42" s="97">
        <v>4140000</v>
      </c>
      <c r="M42" s="78">
        <v>72842861</v>
      </c>
      <c r="N42" s="98">
        <f>L42-M42</f>
        <v>-68702861</v>
      </c>
    </row>
    <row r="43" spans="1:14" ht="18.75" customHeight="1">
      <c r="A43" s="40"/>
      <c r="B43" s="192" t="s">
        <v>35</v>
      </c>
      <c r="C43" s="193"/>
      <c r="D43" s="199"/>
      <c r="E43" s="82">
        <f>SUM(E44,E50)</f>
        <v>0</v>
      </c>
      <c r="F43" s="83">
        <f>SUM(F44,F50)</f>
        <v>88000000</v>
      </c>
      <c r="G43" s="84">
        <f aca="true" t="shared" si="5" ref="G43:G53">E43-F43</f>
        <v>-88000000</v>
      </c>
      <c r="H43" s="40"/>
      <c r="I43" s="192" t="s">
        <v>36</v>
      </c>
      <c r="J43" s="193"/>
      <c r="K43" s="199"/>
      <c r="L43" s="82">
        <f>L44</f>
        <v>1090981549</v>
      </c>
      <c r="M43" s="83">
        <f>M44</f>
        <v>1032741527</v>
      </c>
      <c r="N43" s="84">
        <f>L43-M43</f>
        <v>58240022</v>
      </c>
    </row>
    <row r="44" spans="1:14" s="41" customFormat="1" ht="18.75" customHeight="1">
      <c r="A44" s="28"/>
      <c r="B44" s="32"/>
      <c r="C44" s="188" t="s">
        <v>37</v>
      </c>
      <c r="D44" s="189"/>
      <c r="E44" s="88">
        <f>SUM(E45:E49)</f>
        <v>0</v>
      </c>
      <c r="F44" s="89">
        <f>SUM(F45:F49)</f>
        <v>0</v>
      </c>
      <c r="G44" s="90">
        <f t="shared" si="5"/>
        <v>0</v>
      </c>
      <c r="H44" s="32"/>
      <c r="I44" s="32"/>
      <c r="J44" s="188" t="s">
        <v>36</v>
      </c>
      <c r="K44" s="189"/>
      <c r="L44" s="88">
        <f>SUM(L45:L64)</f>
        <v>1090981549</v>
      </c>
      <c r="M44" s="89">
        <f>SUM(M45:M64)</f>
        <v>1032741527</v>
      </c>
      <c r="N44" s="90">
        <f>L44-M44</f>
        <v>58240022</v>
      </c>
    </row>
    <row r="45" spans="1:14" ht="18.75" customHeight="1">
      <c r="A45" s="28"/>
      <c r="B45" s="32"/>
      <c r="C45" s="35"/>
      <c r="D45" s="34" t="s">
        <v>38</v>
      </c>
      <c r="E45" s="91">
        <v>0</v>
      </c>
      <c r="F45" s="92">
        <v>0</v>
      </c>
      <c r="G45" s="93">
        <f t="shared" si="5"/>
        <v>0</v>
      </c>
      <c r="H45" s="28"/>
      <c r="I45" s="32"/>
      <c r="J45" s="35"/>
      <c r="K45" s="34" t="s">
        <v>39</v>
      </c>
      <c r="L45" s="184">
        <v>419655030</v>
      </c>
      <c r="M45" s="185">
        <v>374216710</v>
      </c>
      <c r="N45" s="93">
        <f aca="true" t="shared" si="6" ref="N45:N64">L45-M45</f>
        <v>45438320</v>
      </c>
    </row>
    <row r="46" spans="1:14" ht="18.75" customHeight="1">
      <c r="A46" s="28"/>
      <c r="B46" s="32"/>
      <c r="C46" s="29"/>
      <c r="D46" s="34" t="s">
        <v>40</v>
      </c>
      <c r="E46" s="91">
        <v>0</v>
      </c>
      <c r="F46" s="92">
        <v>0</v>
      </c>
      <c r="G46" s="93">
        <f t="shared" si="5"/>
        <v>0</v>
      </c>
      <c r="H46" s="28"/>
      <c r="I46" s="32"/>
      <c r="J46" s="29"/>
      <c r="K46" s="34" t="s">
        <v>41</v>
      </c>
      <c r="L46" s="184">
        <v>25841569</v>
      </c>
      <c r="M46" s="185">
        <v>4238640</v>
      </c>
      <c r="N46" s="93">
        <f t="shared" si="6"/>
        <v>21602929</v>
      </c>
    </row>
    <row r="47" spans="1:14" ht="18.75" customHeight="1">
      <c r="A47" s="28"/>
      <c r="B47" s="32"/>
      <c r="C47" s="29"/>
      <c r="D47" s="34" t="s">
        <v>42</v>
      </c>
      <c r="E47" s="91">
        <v>0</v>
      </c>
      <c r="F47" s="92">
        <v>0</v>
      </c>
      <c r="G47" s="93">
        <f t="shared" si="5"/>
        <v>0</v>
      </c>
      <c r="H47" s="28"/>
      <c r="I47" s="32"/>
      <c r="J47" s="29"/>
      <c r="K47" s="34" t="s">
        <v>43</v>
      </c>
      <c r="L47" s="184">
        <v>46616076</v>
      </c>
      <c r="M47" s="185">
        <v>22556451</v>
      </c>
      <c r="N47" s="93">
        <f t="shared" si="6"/>
        <v>24059625</v>
      </c>
    </row>
    <row r="48" spans="1:14" ht="18.75" customHeight="1">
      <c r="A48" s="28"/>
      <c r="B48" s="32"/>
      <c r="C48" s="29"/>
      <c r="D48" s="34" t="s">
        <v>239</v>
      </c>
      <c r="E48" s="91">
        <v>0</v>
      </c>
      <c r="F48" s="92">
        <v>0</v>
      </c>
      <c r="G48" s="93">
        <f t="shared" si="5"/>
        <v>0</v>
      </c>
      <c r="H48" s="28"/>
      <c r="I48" s="32"/>
      <c r="J48" s="29"/>
      <c r="K48" s="34" t="s">
        <v>243</v>
      </c>
      <c r="L48" s="184">
        <v>0</v>
      </c>
      <c r="M48" s="185">
        <v>0</v>
      </c>
      <c r="N48" s="93">
        <f t="shared" si="6"/>
        <v>0</v>
      </c>
    </row>
    <row r="49" spans="1:14" ht="18.75" customHeight="1">
      <c r="A49" s="28"/>
      <c r="B49" s="32"/>
      <c r="C49" s="29"/>
      <c r="D49" s="34" t="s">
        <v>45</v>
      </c>
      <c r="E49" s="91">
        <v>0</v>
      </c>
      <c r="F49" s="92">
        <v>0</v>
      </c>
      <c r="G49" s="93">
        <f t="shared" si="5"/>
        <v>0</v>
      </c>
      <c r="H49" s="28"/>
      <c r="I49" s="32"/>
      <c r="J49" s="29"/>
      <c r="K49" s="34" t="s">
        <v>44</v>
      </c>
      <c r="L49" s="184">
        <v>37482787</v>
      </c>
      <c r="M49" s="185">
        <v>26678276</v>
      </c>
      <c r="N49" s="93">
        <f t="shared" si="6"/>
        <v>10804511</v>
      </c>
    </row>
    <row r="50" spans="1:14" ht="18.75" customHeight="1">
      <c r="A50" s="28"/>
      <c r="B50" s="32"/>
      <c r="C50" s="200" t="s">
        <v>47</v>
      </c>
      <c r="D50" s="201"/>
      <c r="E50" s="95">
        <f>SUM(E51:E53)</f>
        <v>0</v>
      </c>
      <c r="F50" s="96">
        <f>SUM(F51:F53)</f>
        <v>88000000</v>
      </c>
      <c r="G50" s="90">
        <f t="shared" si="5"/>
        <v>-88000000</v>
      </c>
      <c r="H50" s="28"/>
      <c r="I50" s="32"/>
      <c r="J50" s="29"/>
      <c r="K50" s="34" t="s">
        <v>46</v>
      </c>
      <c r="L50" s="184">
        <v>2754050</v>
      </c>
      <c r="M50" s="185">
        <v>2020940</v>
      </c>
      <c r="N50" s="93">
        <f t="shared" si="6"/>
        <v>733110</v>
      </c>
    </row>
    <row r="51" spans="1:14" ht="18.75" customHeight="1">
      <c r="A51" s="28"/>
      <c r="B51" s="32"/>
      <c r="C51" s="35"/>
      <c r="D51" s="34" t="s">
        <v>49</v>
      </c>
      <c r="E51" s="91">
        <v>0</v>
      </c>
      <c r="F51" s="92">
        <v>0</v>
      </c>
      <c r="G51" s="93">
        <f t="shared" si="5"/>
        <v>0</v>
      </c>
      <c r="H51" s="28"/>
      <c r="I51" s="32"/>
      <c r="J51" s="29"/>
      <c r="K51" s="34" t="s">
        <v>48</v>
      </c>
      <c r="L51" s="184">
        <v>17325086</v>
      </c>
      <c r="M51" s="185">
        <v>25108285</v>
      </c>
      <c r="N51" s="93">
        <f t="shared" si="6"/>
        <v>-7783199</v>
      </c>
    </row>
    <row r="52" spans="1:14" ht="18.75" customHeight="1">
      <c r="A52" s="28"/>
      <c r="B52" s="32"/>
      <c r="C52" s="29"/>
      <c r="D52" s="34" t="s">
        <v>51</v>
      </c>
      <c r="E52" s="91">
        <v>0</v>
      </c>
      <c r="F52" s="92">
        <v>88000000</v>
      </c>
      <c r="G52" s="93">
        <f t="shared" si="5"/>
        <v>-88000000</v>
      </c>
      <c r="H52" s="28"/>
      <c r="I52" s="32"/>
      <c r="J52" s="29"/>
      <c r="K52" s="34" t="s">
        <v>50</v>
      </c>
      <c r="L52" s="184">
        <v>28070768</v>
      </c>
      <c r="M52" s="185">
        <v>35115500</v>
      </c>
      <c r="N52" s="93">
        <f t="shared" si="6"/>
        <v>-7044732</v>
      </c>
    </row>
    <row r="53" spans="1:14" ht="18.75" customHeight="1">
      <c r="A53" s="28"/>
      <c r="B53" s="32"/>
      <c r="C53" s="29"/>
      <c r="D53" s="67" t="s">
        <v>171</v>
      </c>
      <c r="E53" s="91">
        <v>0</v>
      </c>
      <c r="F53" s="92">
        <v>0</v>
      </c>
      <c r="G53" s="93">
        <f t="shared" si="5"/>
        <v>0</v>
      </c>
      <c r="H53" s="28"/>
      <c r="I53" s="32"/>
      <c r="J53" s="29"/>
      <c r="K53" s="34" t="s">
        <v>52</v>
      </c>
      <c r="L53" s="184">
        <v>32905693</v>
      </c>
      <c r="M53" s="185">
        <v>27223052</v>
      </c>
      <c r="N53" s="93">
        <f t="shared" si="6"/>
        <v>5682641</v>
      </c>
    </row>
    <row r="54" spans="1:14" ht="18.75" customHeight="1">
      <c r="A54" s="28"/>
      <c r="B54" s="32"/>
      <c r="C54" s="32"/>
      <c r="D54" s="39"/>
      <c r="E54" s="110"/>
      <c r="F54" s="109"/>
      <c r="G54" s="111"/>
      <c r="H54" s="28"/>
      <c r="I54" s="32"/>
      <c r="J54" s="29"/>
      <c r="K54" s="34" t="s">
        <v>172</v>
      </c>
      <c r="L54" s="184">
        <v>8336886</v>
      </c>
      <c r="M54" s="185">
        <v>9411580</v>
      </c>
      <c r="N54" s="93">
        <f t="shared" si="6"/>
        <v>-1074694</v>
      </c>
    </row>
    <row r="55" spans="1:14" ht="18.75" customHeight="1">
      <c r="A55" s="28"/>
      <c r="B55" s="32"/>
      <c r="C55" s="32"/>
      <c r="D55" s="39"/>
      <c r="E55" s="110"/>
      <c r="F55" s="109"/>
      <c r="G55" s="111"/>
      <c r="H55" s="28"/>
      <c r="I55" s="32"/>
      <c r="J55" s="29"/>
      <c r="K55" s="34" t="s">
        <v>173</v>
      </c>
      <c r="L55" s="184">
        <v>12881521</v>
      </c>
      <c r="M55" s="185">
        <v>13126878</v>
      </c>
      <c r="N55" s="93">
        <f t="shared" si="6"/>
        <v>-245357</v>
      </c>
    </row>
    <row r="56" spans="1:14" ht="18.75" customHeight="1">
      <c r="A56" s="28"/>
      <c r="B56" s="32"/>
      <c r="C56" s="32"/>
      <c r="D56" s="39"/>
      <c r="E56" s="110"/>
      <c r="F56" s="109"/>
      <c r="G56" s="111"/>
      <c r="H56" s="28"/>
      <c r="I56" s="32"/>
      <c r="J56" s="29"/>
      <c r="K56" s="34" t="s">
        <v>174</v>
      </c>
      <c r="L56" s="184">
        <v>13797640</v>
      </c>
      <c r="M56" s="185">
        <v>24850610</v>
      </c>
      <c r="N56" s="93">
        <f t="shared" si="6"/>
        <v>-11052970</v>
      </c>
    </row>
    <row r="57" spans="1:14" ht="18.75" customHeight="1">
      <c r="A57" s="28"/>
      <c r="B57" s="32"/>
      <c r="C57" s="32"/>
      <c r="D57" s="39"/>
      <c r="E57" s="110"/>
      <c r="F57" s="109"/>
      <c r="G57" s="111"/>
      <c r="H57" s="28"/>
      <c r="I57" s="32"/>
      <c r="J57" s="29"/>
      <c r="K57" s="34" t="s">
        <v>175</v>
      </c>
      <c r="L57" s="184">
        <v>188077799</v>
      </c>
      <c r="M57" s="185">
        <v>172749432</v>
      </c>
      <c r="N57" s="93">
        <f t="shared" si="6"/>
        <v>15328367</v>
      </c>
    </row>
    <row r="58" spans="1:14" ht="18.75" customHeight="1">
      <c r="A58" s="28"/>
      <c r="B58" s="32"/>
      <c r="C58" s="32"/>
      <c r="D58" s="39"/>
      <c r="E58" s="110"/>
      <c r="F58" s="109"/>
      <c r="G58" s="111"/>
      <c r="H58" s="28"/>
      <c r="I58" s="32"/>
      <c r="J58" s="29"/>
      <c r="K58" s="34" t="s">
        <v>176</v>
      </c>
      <c r="L58" s="184">
        <v>1599800</v>
      </c>
      <c r="M58" s="185">
        <v>2140799</v>
      </c>
      <c r="N58" s="93">
        <f t="shared" si="6"/>
        <v>-540999</v>
      </c>
    </row>
    <row r="59" spans="1:14" ht="18.75" customHeight="1">
      <c r="A59" s="28"/>
      <c r="B59" s="32"/>
      <c r="C59" s="32"/>
      <c r="D59" s="39"/>
      <c r="E59" s="110"/>
      <c r="F59" s="109"/>
      <c r="G59" s="111"/>
      <c r="H59" s="28"/>
      <c r="I59" s="32"/>
      <c r="J59" s="29"/>
      <c r="K59" s="34" t="s">
        <v>177</v>
      </c>
      <c r="L59" s="184">
        <v>9673000</v>
      </c>
      <c r="M59" s="185">
        <v>0</v>
      </c>
      <c r="N59" s="93">
        <f t="shared" si="6"/>
        <v>9673000</v>
      </c>
    </row>
    <row r="60" spans="1:14" ht="18.75" customHeight="1">
      <c r="A60" s="28"/>
      <c r="B60" s="32"/>
      <c r="C60" s="32"/>
      <c r="D60" s="39"/>
      <c r="E60" s="110"/>
      <c r="F60" s="109"/>
      <c r="G60" s="111"/>
      <c r="H60" s="28"/>
      <c r="I60" s="32"/>
      <c r="J60" s="29"/>
      <c r="K60" s="34" t="s">
        <v>178</v>
      </c>
      <c r="L60" s="184">
        <v>3527746</v>
      </c>
      <c r="M60" s="185">
        <v>4064136</v>
      </c>
      <c r="N60" s="93">
        <f t="shared" si="6"/>
        <v>-536390</v>
      </c>
    </row>
    <row r="61" spans="1:14" ht="18.75" customHeight="1">
      <c r="A61" s="28"/>
      <c r="B61" s="32"/>
      <c r="C61" s="32"/>
      <c r="D61" s="39"/>
      <c r="E61" s="110"/>
      <c r="F61" s="109"/>
      <c r="G61" s="111"/>
      <c r="H61" s="28"/>
      <c r="I61" s="32"/>
      <c r="J61" s="29"/>
      <c r="K61" s="34" t="s">
        <v>179</v>
      </c>
      <c r="L61" s="184">
        <v>17161202</v>
      </c>
      <c r="M61" s="185">
        <v>20866569</v>
      </c>
      <c r="N61" s="93">
        <f t="shared" si="6"/>
        <v>-3705367</v>
      </c>
    </row>
    <row r="62" spans="1:14" ht="18.75" customHeight="1">
      <c r="A62" s="28"/>
      <c r="B62" s="32"/>
      <c r="C62" s="32"/>
      <c r="D62" s="39"/>
      <c r="E62" s="110"/>
      <c r="F62" s="109"/>
      <c r="G62" s="111"/>
      <c r="H62" s="28"/>
      <c r="I62" s="32"/>
      <c r="J62" s="29"/>
      <c r="K62" s="34" t="s">
        <v>180</v>
      </c>
      <c r="L62" s="184">
        <v>4351860</v>
      </c>
      <c r="M62" s="185">
        <v>6491112</v>
      </c>
      <c r="N62" s="93">
        <f t="shared" si="6"/>
        <v>-2139252</v>
      </c>
    </row>
    <row r="63" spans="1:14" ht="18.75" customHeight="1">
      <c r="A63" s="28"/>
      <c r="B63" s="32"/>
      <c r="C63" s="32"/>
      <c r="D63" s="39"/>
      <c r="E63" s="110"/>
      <c r="F63" s="109"/>
      <c r="G63" s="111"/>
      <c r="H63" s="28"/>
      <c r="I63" s="32"/>
      <c r="J63" s="29"/>
      <c r="K63" s="34" t="s">
        <v>181</v>
      </c>
      <c r="L63" s="184">
        <v>46100000</v>
      </c>
      <c r="M63" s="185">
        <v>81800000</v>
      </c>
      <c r="N63" s="93">
        <f t="shared" si="6"/>
        <v>-35700000</v>
      </c>
    </row>
    <row r="64" spans="1:14" ht="18.75" customHeight="1">
      <c r="A64" s="28"/>
      <c r="B64" s="43"/>
      <c r="C64" s="43"/>
      <c r="D64" s="44"/>
      <c r="E64" s="112"/>
      <c r="F64" s="113"/>
      <c r="G64" s="114"/>
      <c r="H64" s="28"/>
      <c r="I64" s="43"/>
      <c r="J64" s="48"/>
      <c r="K64" s="53" t="s">
        <v>182</v>
      </c>
      <c r="L64" s="97">
        <v>174823036</v>
      </c>
      <c r="M64" s="78">
        <v>180082557</v>
      </c>
      <c r="N64" s="93">
        <f t="shared" si="6"/>
        <v>-5259521</v>
      </c>
    </row>
    <row r="65" spans="1:14" s="41" customFormat="1" ht="18.75" customHeight="1">
      <c r="A65" s="40"/>
      <c r="B65" s="192" t="s">
        <v>183</v>
      </c>
      <c r="C65" s="193"/>
      <c r="D65" s="199"/>
      <c r="E65" s="82">
        <f>E66</f>
        <v>22076356</v>
      </c>
      <c r="F65" s="83">
        <f>F66</f>
        <v>169512453</v>
      </c>
      <c r="G65" s="84">
        <f>E65-F65</f>
        <v>-147436097</v>
      </c>
      <c r="H65" s="40"/>
      <c r="I65" s="20" t="s">
        <v>184</v>
      </c>
      <c r="J65" s="20"/>
      <c r="K65" s="21"/>
      <c r="L65" s="82">
        <f>L66</f>
        <v>6662522</v>
      </c>
      <c r="M65" s="83">
        <f>M66</f>
        <v>119945538</v>
      </c>
      <c r="N65" s="84">
        <f>L65-M65</f>
        <v>-113283016</v>
      </c>
    </row>
    <row r="66" spans="1:14" ht="18.75" customHeight="1">
      <c r="A66" s="28"/>
      <c r="B66" s="32"/>
      <c r="C66" s="188" t="s">
        <v>183</v>
      </c>
      <c r="D66" s="189"/>
      <c r="E66" s="88">
        <f>SUM(E67:E78)</f>
        <v>22076356</v>
      </c>
      <c r="F66" s="89">
        <f>SUM(F67:F78)</f>
        <v>169512453</v>
      </c>
      <c r="G66" s="90">
        <f>E66-F66</f>
        <v>-147436097</v>
      </c>
      <c r="H66" s="32"/>
      <c r="I66" s="32"/>
      <c r="J66" s="30" t="s">
        <v>184</v>
      </c>
      <c r="K66" s="31"/>
      <c r="L66" s="88">
        <f>SUM(L67:L75)</f>
        <v>6662522</v>
      </c>
      <c r="M66" s="89">
        <f>SUM(M67:M75)</f>
        <v>119945538</v>
      </c>
      <c r="N66" s="90">
        <f>L66-M66</f>
        <v>-113283016</v>
      </c>
    </row>
    <row r="67" spans="1:14" ht="18.75" customHeight="1">
      <c r="A67" s="28"/>
      <c r="B67" s="32"/>
      <c r="C67" s="35"/>
      <c r="D67" s="34" t="s">
        <v>185</v>
      </c>
      <c r="E67" s="91">
        <v>5389376</v>
      </c>
      <c r="F67" s="92">
        <v>9338577</v>
      </c>
      <c r="G67" s="93">
        <f aca="true" t="shared" si="7" ref="G67:G78">E67-F67</f>
        <v>-3949201</v>
      </c>
      <c r="H67" s="28"/>
      <c r="I67" s="32"/>
      <c r="J67" s="35"/>
      <c r="K67" s="34" t="s">
        <v>186</v>
      </c>
      <c r="L67" s="91">
        <v>0</v>
      </c>
      <c r="M67" s="92">
        <v>0</v>
      </c>
      <c r="N67" s="93">
        <f aca="true" t="shared" si="8" ref="N67:N80">L67-M67</f>
        <v>0</v>
      </c>
    </row>
    <row r="68" spans="1:14" ht="18.75" customHeight="1">
      <c r="A68" s="28"/>
      <c r="B68" s="32"/>
      <c r="C68" s="29"/>
      <c r="D68" s="34" t="s">
        <v>187</v>
      </c>
      <c r="E68" s="91">
        <v>0</v>
      </c>
      <c r="F68" s="92">
        <v>0</v>
      </c>
      <c r="G68" s="93">
        <f t="shared" si="7"/>
        <v>0</v>
      </c>
      <c r="H68" s="28"/>
      <c r="I68" s="32"/>
      <c r="J68" s="29"/>
      <c r="K68" s="34" t="s">
        <v>188</v>
      </c>
      <c r="L68" s="91">
        <v>0</v>
      </c>
      <c r="M68" s="92">
        <v>0</v>
      </c>
      <c r="N68" s="93">
        <f t="shared" si="8"/>
        <v>0</v>
      </c>
    </row>
    <row r="69" spans="1:14" ht="18.75" customHeight="1">
      <c r="A69" s="28"/>
      <c r="B69" s="32"/>
      <c r="C69" s="29"/>
      <c r="D69" s="34" t="s">
        <v>190</v>
      </c>
      <c r="E69" s="91">
        <v>0</v>
      </c>
      <c r="F69" s="92">
        <v>0</v>
      </c>
      <c r="G69" s="93">
        <f t="shared" si="7"/>
        <v>0</v>
      </c>
      <c r="H69" s="28"/>
      <c r="I69" s="32"/>
      <c r="J69" s="29"/>
      <c r="K69" s="34" t="s">
        <v>189</v>
      </c>
      <c r="L69" s="91">
        <v>0</v>
      </c>
      <c r="M69" s="92">
        <v>0</v>
      </c>
      <c r="N69" s="93">
        <f t="shared" si="8"/>
        <v>0</v>
      </c>
    </row>
    <row r="70" spans="1:14" ht="18.75" customHeight="1">
      <c r="A70" s="28"/>
      <c r="B70" s="32"/>
      <c r="C70" s="29"/>
      <c r="D70" s="34" t="s">
        <v>192</v>
      </c>
      <c r="E70" s="91">
        <v>0</v>
      </c>
      <c r="F70" s="92">
        <v>0</v>
      </c>
      <c r="G70" s="93">
        <f t="shared" si="7"/>
        <v>0</v>
      </c>
      <c r="H70" s="28"/>
      <c r="I70" s="32"/>
      <c r="J70" s="29"/>
      <c r="K70" s="34" t="s">
        <v>191</v>
      </c>
      <c r="L70" s="91">
        <v>0</v>
      </c>
      <c r="M70" s="92">
        <v>0</v>
      </c>
      <c r="N70" s="93">
        <f t="shared" si="8"/>
        <v>0</v>
      </c>
    </row>
    <row r="71" spans="1:14" ht="18.75" customHeight="1">
      <c r="A71" s="28"/>
      <c r="B71" s="32"/>
      <c r="C71" s="29"/>
      <c r="D71" s="34" t="s">
        <v>194</v>
      </c>
      <c r="E71" s="91">
        <v>0</v>
      </c>
      <c r="F71" s="92">
        <v>0</v>
      </c>
      <c r="G71" s="93">
        <f t="shared" si="7"/>
        <v>0</v>
      </c>
      <c r="H71" s="28"/>
      <c r="I71" s="32"/>
      <c r="J71" s="29"/>
      <c r="K71" s="34" t="s">
        <v>193</v>
      </c>
      <c r="L71" s="91">
        <v>0</v>
      </c>
      <c r="M71" s="92">
        <v>0</v>
      </c>
      <c r="N71" s="93">
        <f t="shared" si="8"/>
        <v>0</v>
      </c>
    </row>
    <row r="72" spans="1:14" ht="18.75" customHeight="1">
      <c r="A72" s="28"/>
      <c r="B72" s="32"/>
      <c r="C72" s="29"/>
      <c r="D72" s="34" t="s">
        <v>196</v>
      </c>
      <c r="E72" s="91">
        <v>0</v>
      </c>
      <c r="F72" s="92">
        <v>0</v>
      </c>
      <c r="G72" s="93">
        <f t="shared" si="7"/>
        <v>0</v>
      </c>
      <c r="H72" s="28"/>
      <c r="I72" s="32"/>
      <c r="J72" s="29"/>
      <c r="K72" s="34" t="s">
        <v>195</v>
      </c>
      <c r="L72" s="91">
        <v>0</v>
      </c>
      <c r="M72" s="92">
        <v>0</v>
      </c>
      <c r="N72" s="93">
        <f t="shared" si="8"/>
        <v>0</v>
      </c>
    </row>
    <row r="73" spans="1:14" ht="18.75" customHeight="1">
      <c r="A73" s="28"/>
      <c r="B73" s="32"/>
      <c r="C73" s="29"/>
      <c r="D73" s="34" t="s">
        <v>198</v>
      </c>
      <c r="E73" s="91">
        <v>0</v>
      </c>
      <c r="F73" s="92">
        <v>0</v>
      </c>
      <c r="G73" s="93">
        <f t="shared" si="7"/>
        <v>0</v>
      </c>
      <c r="H73" s="28"/>
      <c r="I73" s="32"/>
      <c r="J73" s="29"/>
      <c r="K73" s="34" t="s">
        <v>197</v>
      </c>
      <c r="L73" s="91">
        <v>0</v>
      </c>
      <c r="M73" s="92">
        <v>0</v>
      </c>
      <c r="N73" s="93">
        <f t="shared" si="8"/>
        <v>0</v>
      </c>
    </row>
    <row r="74" spans="1:14" ht="18.75" customHeight="1">
      <c r="A74" s="28"/>
      <c r="B74" s="32"/>
      <c r="C74" s="29"/>
      <c r="D74" s="34" t="s">
        <v>200</v>
      </c>
      <c r="E74" s="91">
        <v>0</v>
      </c>
      <c r="F74" s="92">
        <v>0</v>
      </c>
      <c r="G74" s="93">
        <f t="shared" si="7"/>
        <v>0</v>
      </c>
      <c r="H74" s="28"/>
      <c r="I74" s="32"/>
      <c r="J74" s="29"/>
      <c r="K74" s="69" t="s">
        <v>199</v>
      </c>
      <c r="L74" s="91">
        <f>대차대조표!L27</f>
        <v>0</v>
      </c>
      <c r="M74" s="92">
        <v>0</v>
      </c>
      <c r="N74" s="93">
        <f t="shared" si="8"/>
        <v>0</v>
      </c>
    </row>
    <row r="75" spans="1:14" ht="18.75" customHeight="1">
      <c r="A75" s="28"/>
      <c r="B75" s="32"/>
      <c r="C75" s="29"/>
      <c r="D75" s="34" t="s">
        <v>202</v>
      </c>
      <c r="E75" s="91">
        <v>0</v>
      </c>
      <c r="F75" s="92">
        <v>0</v>
      </c>
      <c r="G75" s="93">
        <f t="shared" si="7"/>
        <v>0</v>
      </c>
      <c r="H75" s="45"/>
      <c r="I75" s="43"/>
      <c r="J75" s="43"/>
      <c r="K75" s="34" t="s">
        <v>201</v>
      </c>
      <c r="L75" s="91">
        <v>6662522</v>
      </c>
      <c r="M75" s="92">
        <v>119945538</v>
      </c>
      <c r="N75" s="93">
        <f t="shared" si="8"/>
        <v>-113283016</v>
      </c>
    </row>
    <row r="76" spans="1:14" ht="18.75" customHeight="1">
      <c r="A76" s="28"/>
      <c r="B76" s="32"/>
      <c r="C76" s="29"/>
      <c r="D76" s="34" t="s">
        <v>204</v>
      </c>
      <c r="E76" s="91">
        <v>0</v>
      </c>
      <c r="F76" s="92">
        <v>0</v>
      </c>
      <c r="G76" s="93">
        <f t="shared" si="7"/>
        <v>0</v>
      </c>
      <c r="H76" s="23" t="s">
        <v>203</v>
      </c>
      <c r="I76" s="24"/>
      <c r="J76" s="24"/>
      <c r="K76" s="25"/>
      <c r="L76" s="85">
        <f aca="true" t="shared" si="9" ref="L76:M78">L77</f>
        <v>-16877196</v>
      </c>
      <c r="M76" s="86">
        <f t="shared" si="9"/>
        <v>115722367</v>
      </c>
      <c r="N76" s="87">
        <f t="shared" si="8"/>
        <v>-132599563</v>
      </c>
    </row>
    <row r="77" spans="1:14" ht="18.75" customHeight="1">
      <c r="A77" s="28"/>
      <c r="B77" s="32"/>
      <c r="C77" s="29"/>
      <c r="D77" s="69" t="s">
        <v>240</v>
      </c>
      <c r="E77" s="91">
        <v>0</v>
      </c>
      <c r="F77" s="92">
        <v>0</v>
      </c>
      <c r="G77" s="93">
        <f t="shared" si="7"/>
        <v>0</v>
      </c>
      <c r="H77" s="68"/>
      <c r="I77" s="27" t="s">
        <v>205</v>
      </c>
      <c r="J77" s="20"/>
      <c r="K77" s="21"/>
      <c r="L77" s="82">
        <f t="shared" si="9"/>
        <v>-16877196</v>
      </c>
      <c r="M77" s="83">
        <f t="shared" si="9"/>
        <v>115722367</v>
      </c>
      <c r="N77" s="84">
        <f t="shared" si="8"/>
        <v>-132599563</v>
      </c>
    </row>
    <row r="78" spans="1:14" ht="18.75" customHeight="1">
      <c r="A78" s="28"/>
      <c r="B78" s="32"/>
      <c r="C78" s="29"/>
      <c r="D78" s="34" t="s">
        <v>206</v>
      </c>
      <c r="E78" s="91">
        <v>16686980</v>
      </c>
      <c r="F78" s="92">
        <v>160173876</v>
      </c>
      <c r="G78" s="93">
        <f t="shared" si="7"/>
        <v>-143486896</v>
      </c>
      <c r="H78" s="32"/>
      <c r="I78" s="32"/>
      <c r="J78" s="30" t="s">
        <v>205</v>
      </c>
      <c r="K78" s="31"/>
      <c r="L78" s="88">
        <f t="shared" si="9"/>
        <v>-16877196</v>
      </c>
      <c r="M78" s="89">
        <f t="shared" si="9"/>
        <v>115722367</v>
      </c>
      <c r="N78" s="90">
        <f t="shared" si="8"/>
        <v>-132599563</v>
      </c>
    </row>
    <row r="79" spans="1:14" ht="18.75" customHeight="1">
      <c r="A79" s="45"/>
      <c r="B79" s="43"/>
      <c r="C79" s="43"/>
      <c r="D79" s="51"/>
      <c r="E79" s="181"/>
      <c r="F79" s="119"/>
      <c r="G79" s="179"/>
      <c r="H79" s="43"/>
      <c r="I79" s="43"/>
      <c r="J79" s="46"/>
      <c r="K79" s="53" t="s">
        <v>205</v>
      </c>
      <c r="L79" s="97">
        <f>대차대조표!L43</f>
        <v>-16877196</v>
      </c>
      <c r="M79" s="78">
        <f>대차대조표!M43</f>
        <v>115722367</v>
      </c>
      <c r="N79" s="98">
        <f t="shared" si="8"/>
        <v>-132599563</v>
      </c>
    </row>
    <row r="80" spans="1:14" s="41" customFormat="1" ht="18.75" customHeight="1">
      <c r="A80" s="63" t="s">
        <v>207</v>
      </c>
      <c r="B80" s="64"/>
      <c r="C80" s="64"/>
      <c r="D80" s="65"/>
      <c r="E80" s="85">
        <f>E13</f>
        <v>3863763903</v>
      </c>
      <c r="F80" s="86">
        <f>F13</f>
        <v>2275538618</v>
      </c>
      <c r="G80" s="87">
        <f>E80-F80</f>
        <v>1588225285</v>
      </c>
      <c r="H80" s="64" t="s">
        <v>208</v>
      </c>
      <c r="I80" s="64"/>
      <c r="J80" s="64"/>
      <c r="K80" s="65"/>
      <c r="L80" s="85">
        <f>SUM(L13,L76)</f>
        <v>3863763903</v>
      </c>
      <c r="M80" s="86">
        <f>SUM(M13,M76)</f>
        <v>2275538618</v>
      </c>
      <c r="N80" s="87">
        <f t="shared" si="8"/>
        <v>1588225285</v>
      </c>
    </row>
    <row r="81" ht="19.5" customHeight="1" thickBot="1"/>
    <row r="82" spans="5:7" ht="19.5" customHeight="1">
      <c r="E82" s="186" t="s">
        <v>330</v>
      </c>
      <c r="F82" s="75" t="s">
        <v>328</v>
      </c>
      <c r="G82" s="76" t="s">
        <v>329</v>
      </c>
    </row>
    <row r="83" spans="5:7" ht="19.5" customHeight="1" thickBot="1">
      <c r="E83" s="187"/>
      <c r="F83" s="73">
        <f>E80-L80</f>
        <v>0</v>
      </c>
      <c r="G83" s="74">
        <f>F80-M80</f>
        <v>0</v>
      </c>
    </row>
  </sheetData>
  <sheetProtection/>
  <mergeCells count="41">
    <mergeCell ref="A1:N1"/>
    <mergeCell ref="A4:D4"/>
    <mergeCell ref="H4:K4"/>
    <mergeCell ref="A6:D6"/>
    <mergeCell ref="B14:D14"/>
    <mergeCell ref="C15:D15"/>
    <mergeCell ref="H13:K13"/>
    <mergeCell ref="I14:K14"/>
    <mergeCell ref="J15:K15"/>
    <mergeCell ref="C17:D17"/>
    <mergeCell ref="C19:D19"/>
    <mergeCell ref="A7:D7"/>
    <mergeCell ref="A8:D8"/>
    <mergeCell ref="A9:D9"/>
    <mergeCell ref="A13:D13"/>
    <mergeCell ref="C36:D36"/>
    <mergeCell ref="J35:K35"/>
    <mergeCell ref="C21:D21"/>
    <mergeCell ref="C24:D24"/>
    <mergeCell ref="B31:D31"/>
    <mergeCell ref="C32:D32"/>
    <mergeCell ref="J18:K18"/>
    <mergeCell ref="J24:K24"/>
    <mergeCell ref="J27:K27"/>
    <mergeCell ref="J41:K41"/>
    <mergeCell ref="B65:D65"/>
    <mergeCell ref="C66:D66"/>
    <mergeCell ref="B43:D43"/>
    <mergeCell ref="C44:D44"/>
    <mergeCell ref="C50:D50"/>
    <mergeCell ref="J29:K29"/>
    <mergeCell ref="E82:E83"/>
    <mergeCell ref="I43:K43"/>
    <mergeCell ref="J44:K44"/>
    <mergeCell ref="H6:K6"/>
    <mergeCell ref="H7:K7"/>
    <mergeCell ref="H8:K8"/>
    <mergeCell ref="H9:K9"/>
    <mergeCell ref="H10:K10"/>
    <mergeCell ref="I31:K31"/>
    <mergeCell ref="J32:K32"/>
  </mergeCells>
  <printOptions/>
  <pageMargins left="0.5118110236220472" right="0.4330708661417323" top="0.8267716535433072" bottom="0.7874015748031497" header="0.5118110236220472" footer="0.5118110236220472"/>
  <pageSetup fitToHeight="5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***</cp:lastModifiedBy>
  <cp:lastPrinted>2011-03-28T05:53:28Z</cp:lastPrinted>
  <dcterms:created xsi:type="dcterms:W3CDTF">2007-03-26T08:11:11Z</dcterms:created>
  <dcterms:modified xsi:type="dcterms:W3CDTF">2011-03-28T05:53:30Z</dcterms:modified>
  <cp:category/>
  <cp:version/>
  <cp:contentType/>
  <cp:contentStatus/>
</cp:coreProperties>
</file>