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2945" activeTab="0"/>
  </bookViews>
  <sheets>
    <sheet name="1.대차대조표" sheetId="1" r:id="rId1"/>
    <sheet name="2.운영계산서" sheetId="2" r:id="rId2"/>
    <sheet name="3.감사증명서" sheetId="3" r:id="rId3"/>
  </sheets>
  <definedNames>
    <definedName name="_xlnm.Print_Titles" localSheetId="0">'1.대차대조표'!$5:$9</definedName>
    <definedName name="_xlnm.Print_Titles" localSheetId="1">'2.운영계산서'!$5:$9</definedName>
  </definedNames>
  <calcPr fullCalcOnLoad="1"/>
</workbook>
</file>

<file path=xl/sharedStrings.xml><?xml version="1.0" encoding="utf-8"?>
<sst xmlns="http://schemas.openxmlformats.org/spreadsheetml/2006/main" count="280" uniqueCount="229">
  <si>
    <t>계정과목</t>
  </si>
  <si>
    <t>장</t>
  </si>
  <si>
    <t>관</t>
  </si>
  <si>
    <t>항</t>
  </si>
  <si>
    <t>목</t>
  </si>
  <si>
    <t>증감액</t>
  </si>
  <si>
    <t>산학협력수익</t>
  </si>
  <si>
    <t>산학협력비</t>
  </si>
  <si>
    <t>산학협력연구수익</t>
  </si>
  <si>
    <t>산학협력연구비</t>
  </si>
  <si>
    <t>교육운영비</t>
  </si>
  <si>
    <t>기타산학협력수익</t>
  </si>
  <si>
    <t>지적재산권운영이전비</t>
  </si>
  <si>
    <t>산학협력보상금</t>
  </si>
  <si>
    <t>기타산학협력비</t>
  </si>
  <si>
    <t>자    산</t>
  </si>
  <si>
    <t>관</t>
  </si>
  <si>
    <t>항</t>
  </si>
  <si>
    <t>목</t>
  </si>
  <si>
    <t>유동자산</t>
  </si>
  <si>
    <t>부채총계</t>
  </si>
  <si>
    <t>고정자산</t>
  </si>
  <si>
    <t>기본금총계</t>
  </si>
  <si>
    <t>자산총계</t>
  </si>
  <si>
    <t>부채와기본금총계</t>
  </si>
  <si>
    <t>부  채</t>
  </si>
  <si>
    <t>유동부채</t>
  </si>
  <si>
    <t>당좌자산</t>
  </si>
  <si>
    <t>현금</t>
  </si>
  <si>
    <t>매입채무</t>
  </si>
  <si>
    <t>현금성자산</t>
  </si>
  <si>
    <t>미지급금</t>
  </si>
  <si>
    <t>단기금융상품</t>
  </si>
  <si>
    <t>선수금</t>
  </si>
  <si>
    <t>유가증권</t>
  </si>
  <si>
    <t>예수금</t>
  </si>
  <si>
    <t>매출채권</t>
  </si>
  <si>
    <t>제세예수금</t>
  </si>
  <si>
    <t xml:space="preserve">  (대손충당금)</t>
  </si>
  <si>
    <t>부가세예수금</t>
  </si>
  <si>
    <t>미수금</t>
  </si>
  <si>
    <t>미지급비용</t>
  </si>
  <si>
    <t>선수수익</t>
  </si>
  <si>
    <t>미수수익</t>
  </si>
  <si>
    <t>가수금</t>
  </si>
  <si>
    <t>가지급금</t>
  </si>
  <si>
    <t>기타유동부채</t>
  </si>
  <si>
    <t>선급금</t>
  </si>
  <si>
    <t>고정부채</t>
  </si>
  <si>
    <t>선급비용</t>
  </si>
  <si>
    <t>선급법인세</t>
  </si>
  <si>
    <t>임대보증금</t>
  </si>
  <si>
    <t>부가세대급금</t>
  </si>
  <si>
    <t>퇴직급여충당금</t>
  </si>
  <si>
    <t>기타당좌자산</t>
  </si>
  <si>
    <t>기타고정부채</t>
  </si>
  <si>
    <t>재고자산</t>
  </si>
  <si>
    <t>산업재산권</t>
  </si>
  <si>
    <t>기타재고자산</t>
  </si>
  <si>
    <t>기본금</t>
  </si>
  <si>
    <t>투자자산</t>
  </si>
  <si>
    <t>출연기본금</t>
  </si>
  <si>
    <t>장기금융상품</t>
  </si>
  <si>
    <t>투자유가증권</t>
  </si>
  <si>
    <t>출자금</t>
  </si>
  <si>
    <t>적립금</t>
  </si>
  <si>
    <t>연구기금</t>
  </si>
  <si>
    <t>건축기금</t>
  </si>
  <si>
    <t>연구적립금</t>
  </si>
  <si>
    <t>장학기금</t>
  </si>
  <si>
    <t>건축적립금</t>
  </si>
  <si>
    <t>기타기금</t>
  </si>
  <si>
    <t>장학적립금</t>
  </si>
  <si>
    <t>보증금</t>
  </si>
  <si>
    <t>기타적립금</t>
  </si>
  <si>
    <t>기타투자자산</t>
  </si>
  <si>
    <t>유형자산</t>
  </si>
  <si>
    <t>차기이월운영차손익</t>
  </si>
  <si>
    <t>토지</t>
  </si>
  <si>
    <t>건물</t>
  </si>
  <si>
    <t xml:space="preserve">  (감가상각누계액)</t>
  </si>
  <si>
    <t>전기이월운영차손익</t>
  </si>
  <si>
    <t>구축물</t>
  </si>
  <si>
    <t>당기운영차손익</t>
  </si>
  <si>
    <t>기계기구</t>
  </si>
  <si>
    <t>집기비품</t>
  </si>
  <si>
    <t>차량운반구</t>
  </si>
  <si>
    <t>건설중인자산</t>
  </si>
  <si>
    <t>기타유형자산</t>
  </si>
  <si>
    <t>무형자산</t>
  </si>
  <si>
    <t>지적재산권</t>
  </si>
  <si>
    <t>개발비</t>
  </si>
  <si>
    <t>임차권리금</t>
  </si>
  <si>
    <t>기타무형자산</t>
  </si>
  <si>
    <t>자 산 총 계</t>
  </si>
  <si>
    <t>계정과목</t>
  </si>
  <si>
    <t>증감액</t>
  </si>
  <si>
    <t>보조금수익</t>
  </si>
  <si>
    <t>보조금사업비</t>
  </si>
  <si>
    <t>전입및기부금수익</t>
  </si>
  <si>
    <t>일반관리비</t>
  </si>
  <si>
    <t>운영외비용</t>
  </si>
  <si>
    <t>당기운영차손익</t>
  </si>
  <si>
    <t>인건비</t>
  </si>
  <si>
    <t>교육운영수익</t>
  </si>
  <si>
    <t>연구제경비</t>
  </si>
  <si>
    <t>교육운영비</t>
  </si>
  <si>
    <t>지적재산운영이전수익</t>
  </si>
  <si>
    <t>교육과정개발비</t>
  </si>
  <si>
    <t>설비자산사용료수익</t>
  </si>
  <si>
    <t>장학금</t>
  </si>
  <si>
    <t>실험실습비</t>
  </si>
  <si>
    <t>기타교육운영비</t>
  </si>
  <si>
    <t>지적재산권운영이전비</t>
  </si>
  <si>
    <t>학교시설사용료</t>
  </si>
  <si>
    <t>국고보조금수익</t>
  </si>
  <si>
    <t>연구비</t>
  </si>
  <si>
    <t>교육인적자원부보조금</t>
  </si>
  <si>
    <t>기타국고보조금</t>
  </si>
  <si>
    <t>지자체보조금</t>
  </si>
  <si>
    <t>기타보조사업비</t>
  </si>
  <si>
    <t>전입금수익</t>
  </si>
  <si>
    <t>학교법인전입금</t>
  </si>
  <si>
    <t>교직원보수</t>
  </si>
  <si>
    <t>학교회계전입금</t>
  </si>
  <si>
    <t>퇴직급여</t>
  </si>
  <si>
    <t>학교기업전입금</t>
  </si>
  <si>
    <t>복리후생비</t>
  </si>
  <si>
    <t>기타전입금</t>
  </si>
  <si>
    <t>여비교통비</t>
  </si>
  <si>
    <t>기부금수익</t>
  </si>
  <si>
    <t>교육훈련비</t>
  </si>
  <si>
    <t>일반기부금</t>
  </si>
  <si>
    <t>소모품비</t>
  </si>
  <si>
    <t>지정기부금</t>
  </si>
  <si>
    <t>리스임차료</t>
  </si>
  <si>
    <t>현물기부금</t>
  </si>
  <si>
    <t>업무추진비</t>
  </si>
  <si>
    <t>회의비</t>
  </si>
  <si>
    <t>지급수수료</t>
  </si>
  <si>
    <t>세금과공과</t>
  </si>
  <si>
    <t>감가상각비</t>
  </si>
  <si>
    <t>무형자산상각비</t>
  </si>
  <si>
    <t>대손상각비</t>
  </si>
  <si>
    <t>출판인쇄비</t>
  </si>
  <si>
    <t>홍보비</t>
  </si>
  <si>
    <t>수선비</t>
  </si>
  <si>
    <t>학교회계전출금</t>
  </si>
  <si>
    <t>이자수익</t>
  </si>
  <si>
    <t>유가증권처분손실</t>
  </si>
  <si>
    <t>배당금수익</t>
  </si>
  <si>
    <t>유가증권평가손실</t>
  </si>
  <si>
    <t>임대료수익</t>
  </si>
  <si>
    <t>외환차손</t>
  </si>
  <si>
    <t>유가증권평가이익</t>
  </si>
  <si>
    <t>외화환산손실</t>
  </si>
  <si>
    <t>유가증권처분이익</t>
  </si>
  <si>
    <t>유형자산처분손실</t>
  </si>
  <si>
    <t>외환차익</t>
  </si>
  <si>
    <t>무형자산처분손실</t>
  </si>
  <si>
    <t>외화환산이익</t>
  </si>
  <si>
    <t>전기오류수정손실</t>
  </si>
  <si>
    <t>유형자산처분이익</t>
  </si>
  <si>
    <t>기타운영외비용</t>
  </si>
  <si>
    <t>무형자산처분이익</t>
  </si>
  <si>
    <t>대손충당금환입</t>
  </si>
  <si>
    <t>전기오류수정이익</t>
  </si>
  <si>
    <t>당기운영차손익</t>
  </si>
  <si>
    <t>기타운영외수익</t>
  </si>
  <si>
    <t>고유목적수익사업전입금</t>
  </si>
  <si>
    <t>2005회계연도(당기)</t>
  </si>
  <si>
    <t>2004회계연도(전기)</t>
  </si>
  <si>
    <t>고유목적사업준비금</t>
  </si>
  <si>
    <t>기타관리운영경비</t>
  </si>
  <si>
    <t>고유목적사업준비금전입액</t>
  </si>
  <si>
    <t>학교기업운영수익</t>
  </si>
  <si>
    <t>기타학교기업운영수익</t>
  </si>
  <si>
    <t>매출액</t>
  </si>
  <si>
    <t>매출원가</t>
  </si>
  <si>
    <t>영업외 수익</t>
  </si>
  <si>
    <t>운영외 수익</t>
  </si>
  <si>
    <t>비  고</t>
  </si>
  <si>
    <t>영업이익</t>
  </si>
  <si>
    <t>매출총이익</t>
  </si>
  <si>
    <t>영업외 비용</t>
  </si>
  <si>
    <t>경상이익</t>
  </si>
  <si>
    <t>특별이익</t>
  </si>
  <si>
    <t>특별이익</t>
  </si>
  <si>
    <t>특별손실</t>
  </si>
  <si>
    <t>특별손실</t>
  </si>
  <si>
    <t>법인세차감전순이익</t>
  </si>
  <si>
    <t>법인세비용</t>
  </si>
  <si>
    <t>법인세비용</t>
  </si>
  <si>
    <t>영업외 수익</t>
  </si>
  <si>
    <t>법인세차감전순손익</t>
  </si>
  <si>
    <t>법인세등</t>
  </si>
  <si>
    <t>당기순손익</t>
  </si>
  <si>
    <t>제2기</t>
  </si>
  <si>
    <t>제1기</t>
  </si>
  <si>
    <t>산학협력연구수익</t>
  </si>
  <si>
    <t>인건비</t>
  </si>
  <si>
    <t>연구제경비</t>
  </si>
  <si>
    <t>매출원가</t>
  </si>
  <si>
    <t>영업외 비용</t>
  </si>
  <si>
    <t>특별손익</t>
  </si>
  <si>
    <t>일반판매관리비</t>
  </si>
  <si>
    <t>특별손익</t>
  </si>
  <si>
    <t>일반판매관리비</t>
  </si>
  <si>
    <t>2. 운영계산서</t>
  </si>
  <si>
    <t>당기 2005년 01월 01일부터 2005년 12월 31일까지</t>
  </si>
  <si>
    <t>강원대학교 학교기업 운영계산서</t>
  </si>
  <si>
    <t>전기 2004년 01월 01일부터 2004년 12월 31일까지</t>
  </si>
  <si>
    <t>강원대학교 BR 미디어프로덕션</t>
  </si>
  <si>
    <t>방송프로그램 제작 外</t>
  </si>
  <si>
    <t>학교기업명</t>
  </si>
  <si>
    <t>업 종</t>
  </si>
  <si>
    <t>기타교육운영비</t>
  </si>
  <si>
    <t>기타학교기업운영비</t>
  </si>
  <si>
    <t>통신비</t>
  </si>
  <si>
    <t>차량유지비</t>
  </si>
  <si>
    <t>운반비</t>
  </si>
  <si>
    <t>사무용품비</t>
  </si>
  <si>
    <t>보험료</t>
  </si>
  <si>
    <t>강원대학교 학교기업 대차대조표</t>
  </si>
  <si>
    <t>제2기 2005년 12월 31일 현재</t>
  </si>
  <si>
    <t>제1기 2005년 12월 31일 현재</t>
  </si>
  <si>
    <t>1. 대차대조표</t>
  </si>
  <si>
    <t>(단위 : 원)</t>
  </si>
  <si>
    <t>강원대학교 학교기업 감사증명서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</si>
</sst>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2">
    <font>
      <sz val="11"/>
      <name val="돋움"/>
      <family val="0"/>
    </font>
    <font>
      <sz val="9"/>
      <name val="굴림"/>
      <family val="3"/>
    </font>
    <font>
      <sz val="8"/>
      <name val="돋움"/>
      <family val="3"/>
    </font>
    <font>
      <b/>
      <sz val="16"/>
      <name val="굴림"/>
      <family val="3"/>
    </font>
    <font>
      <b/>
      <sz val="9"/>
      <name val="굴림"/>
      <family val="3"/>
    </font>
    <font>
      <b/>
      <sz val="12"/>
      <name val="굴림"/>
      <family val="3"/>
    </font>
    <font>
      <sz val="12"/>
      <name val="굴림"/>
      <family val="3"/>
    </font>
    <font>
      <b/>
      <sz val="20"/>
      <name val="굴림"/>
      <family val="3"/>
    </font>
    <font>
      <sz val="10"/>
      <name val="굴림"/>
      <family val="3"/>
    </font>
    <font>
      <b/>
      <sz val="9"/>
      <color indexed="48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41" fontId="1" fillId="0" borderId="0" xfId="17" applyFont="1" applyAlignment="1" applyProtection="1">
      <alignment horizontal="left" vertical="center"/>
      <protection hidden="1"/>
    </xf>
    <xf numFmtId="41" fontId="4" fillId="2" borderId="1" xfId="17" applyFont="1" applyFill="1" applyBorder="1" applyAlignment="1" applyProtection="1">
      <alignment horizontal="centerContinuous" vertical="center"/>
      <protection hidden="1"/>
    </xf>
    <xf numFmtId="41" fontId="4" fillId="2" borderId="2" xfId="17" applyFont="1" applyFill="1" applyBorder="1" applyAlignment="1" applyProtection="1">
      <alignment horizontal="centerContinuous" vertical="center"/>
      <protection hidden="1"/>
    </xf>
    <xf numFmtId="41" fontId="4" fillId="2" borderId="3" xfId="17" applyFont="1" applyFill="1" applyBorder="1" applyAlignment="1" applyProtection="1">
      <alignment horizontal="centerContinuous" vertical="center"/>
      <protection hidden="1"/>
    </xf>
    <xf numFmtId="41" fontId="4" fillId="2" borderId="4" xfId="17" applyFont="1" applyFill="1" applyBorder="1" applyAlignment="1" applyProtection="1">
      <alignment horizontal="center" vertical="center"/>
      <protection hidden="1"/>
    </xf>
    <xf numFmtId="41" fontId="4" fillId="2" borderId="2" xfId="17" applyFont="1" applyFill="1" applyBorder="1" applyAlignment="1" applyProtection="1">
      <alignment horizontal="center" vertical="center"/>
      <protection hidden="1"/>
    </xf>
    <xf numFmtId="41" fontId="4" fillId="2" borderId="3" xfId="17" applyFont="1" applyFill="1" applyBorder="1" applyAlignment="1" applyProtection="1">
      <alignment horizontal="center" vertical="center"/>
      <protection hidden="1"/>
    </xf>
    <xf numFmtId="41" fontId="4" fillId="2" borderId="1" xfId="17" applyFont="1" applyFill="1" applyBorder="1" applyAlignment="1" applyProtection="1">
      <alignment horizontal="center" vertical="center"/>
      <protection hidden="1"/>
    </xf>
    <xf numFmtId="41" fontId="4" fillId="2" borderId="3" xfId="17" applyFont="1" applyFill="1" applyBorder="1" applyAlignment="1" applyProtection="1">
      <alignment horizontal="left" vertical="center"/>
      <protection hidden="1"/>
    </xf>
    <xf numFmtId="41" fontId="4" fillId="3" borderId="5" xfId="17" applyFont="1" applyFill="1" applyBorder="1" applyAlignment="1" applyProtection="1">
      <alignment horizontal="left" vertical="center"/>
      <protection hidden="1"/>
    </xf>
    <xf numFmtId="41" fontId="4" fillId="3" borderId="6" xfId="17" applyFont="1" applyFill="1" applyBorder="1" applyAlignment="1" applyProtection="1">
      <alignment horizontal="left" vertical="center"/>
      <protection hidden="1"/>
    </xf>
    <xf numFmtId="41" fontId="4" fillId="3" borderId="7" xfId="17" applyFont="1" applyFill="1" applyBorder="1" applyAlignment="1" applyProtection="1">
      <alignment horizontal="left" vertical="center"/>
      <protection hidden="1"/>
    </xf>
    <xf numFmtId="41" fontId="4" fillId="3" borderId="3" xfId="17" applyFont="1" applyFill="1" applyBorder="1" applyAlignment="1" applyProtection="1">
      <alignment horizontal="left" vertical="center"/>
      <protection hidden="1"/>
    </xf>
    <xf numFmtId="41" fontId="4" fillId="0" borderId="8" xfId="17" applyFont="1" applyFill="1" applyBorder="1" applyAlignment="1" applyProtection="1">
      <alignment horizontal="left" vertical="center"/>
      <protection hidden="1"/>
    </xf>
    <xf numFmtId="41" fontId="4" fillId="2" borderId="5" xfId="17" applyFont="1" applyFill="1" applyBorder="1" applyAlignment="1" applyProtection="1">
      <alignment horizontal="left" vertical="center"/>
      <protection hidden="1"/>
    </xf>
    <xf numFmtId="41" fontId="4" fillId="2" borderId="6" xfId="17" applyFont="1" applyFill="1" applyBorder="1" applyAlignment="1" applyProtection="1">
      <alignment horizontal="left" vertical="center"/>
      <protection hidden="1"/>
    </xf>
    <xf numFmtId="41" fontId="4" fillId="2" borderId="7" xfId="17" applyFont="1" applyFill="1" applyBorder="1" applyAlignment="1" applyProtection="1">
      <alignment horizontal="left" vertical="center"/>
      <protection hidden="1"/>
    </xf>
    <xf numFmtId="41" fontId="1" fillId="0" borderId="9" xfId="17" applyFont="1" applyBorder="1" applyAlignment="1" applyProtection="1">
      <alignment horizontal="left" vertical="center"/>
      <protection hidden="1"/>
    </xf>
    <xf numFmtId="41" fontId="1" fillId="0" borderId="10" xfId="17" applyFont="1" applyBorder="1" applyAlignment="1" applyProtection="1">
      <alignment horizontal="left" vertical="center"/>
      <protection hidden="1"/>
    </xf>
    <xf numFmtId="41" fontId="4" fillId="4" borderId="11" xfId="17" applyFont="1" applyFill="1" applyBorder="1" applyAlignment="1" applyProtection="1">
      <alignment horizontal="left" vertical="center"/>
      <protection hidden="1"/>
    </xf>
    <xf numFmtId="41" fontId="4" fillId="4" borderId="12" xfId="17" applyFont="1" applyFill="1" applyBorder="1" applyAlignment="1" applyProtection="1">
      <alignment horizontal="left" vertical="center"/>
      <protection hidden="1"/>
    </xf>
    <xf numFmtId="41" fontId="1" fillId="0" borderId="0" xfId="17" applyFont="1" applyBorder="1" applyAlignment="1" applyProtection="1">
      <alignment horizontal="left" vertical="center"/>
      <protection hidden="1"/>
    </xf>
    <xf numFmtId="41" fontId="1" fillId="0" borderId="13" xfId="17" applyFont="1" applyBorder="1" applyAlignment="1" applyProtection="1">
      <alignment horizontal="left" vertical="center"/>
      <protection hidden="1"/>
    </xf>
    <xf numFmtId="41" fontId="1" fillId="0" borderId="14" xfId="17" applyFont="1" applyBorder="1" applyAlignment="1" applyProtection="1">
      <alignment horizontal="left" vertical="center"/>
      <protection hidden="1"/>
    </xf>
    <xf numFmtId="41" fontId="1" fillId="0" borderId="15" xfId="17" applyFont="1" applyBorder="1" applyAlignment="1" applyProtection="1">
      <alignment horizontal="left" vertical="center"/>
      <protection hidden="1"/>
    </xf>
    <xf numFmtId="41" fontId="4" fillId="4" borderId="16" xfId="17" applyFont="1" applyFill="1" applyBorder="1" applyAlignment="1" applyProtection="1">
      <alignment horizontal="left" vertical="center"/>
      <protection hidden="1"/>
    </xf>
    <xf numFmtId="41" fontId="4" fillId="4" borderId="14" xfId="17" applyFont="1" applyFill="1" applyBorder="1" applyAlignment="1" applyProtection="1">
      <alignment horizontal="left" vertical="center"/>
      <protection hidden="1"/>
    </xf>
    <xf numFmtId="41" fontId="1" fillId="0" borderId="17" xfId="17" applyFont="1" applyBorder="1" applyAlignment="1" applyProtection="1">
      <alignment horizontal="left" vertical="center"/>
      <protection hidden="1"/>
    </xf>
    <xf numFmtId="41" fontId="1" fillId="0" borderId="18" xfId="17" applyFont="1" applyBorder="1" applyAlignment="1" applyProtection="1">
      <alignment horizontal="left" vertical="center"/>
      <protection hidden="1"/>
    </xf>
    <xf numFmtId="41" fontId="1" fillId="0" borderId="19" xfId="17" applyFont="1" applyBorder="1" applyAlignment="1" applyProtection="1">
      <alignment horizontal="left" vertical="center"/>
      <protection hidden="1"/>
    </xf>
    <xf numFmtId="41" fontId="1" fillId="0" borderId="20" xfId="17" applyFont="1" applyBorder="1" applyAlignment="1" applyProtection="1">
      <alignment horizontal="left" vertical="center"/>
      <protection hidden="1"/>
    </xf>
    <xf numFmtId="41" fontId="4" fillId="0" borderId="0" xfId="17" applyFont="1" applyAlignment="1" applyProtection="1">
      <alignment horizontal="left" vertical="center"/>
      <protection hidden="1"/>
    </xf>
    <xf numFmtId="41" fontId="1" fillId="0" borderId="21" xfId="17" applyFont="1" applyBorder="1" applyAlignment="1" applyProtection="1">
      <alignment horizontal="left" vertical="center"/>
      <protection hidden="1"/>
    </xf>
    <xf numFmtId="41" fontId="1" fillId="0" borderId="22" xfId="17" applyFont="1" applyBorder="1" applyAlignment="1" applyProtection="1">
      <alignment horizontal="left" vertical="center"/>
      <protection hidden="1"/>
    </xf>
    <xf numFmtId="41" fontId="4" fillId="4" borderId="23" xfId="17" applyFont="1" applyFill="1" applyBorder="1" applyAlignment="1" applyProtection="1">
      <alignment horizontal="left" vertical="center"/>
      <protection hidden="1"/>
    </xf>
    <xf numFmtId="41" fontId="4" fillId="4" borderId="24" xfId="17" applyFont="1" applyFill="1" applyBorder="1" applyAlignment="1" applyProtection="1">
      <alignment horizontal="left" vertical="center"/>
      <protection hidden="1"/>
    </xf>
    <xf numFmtId="41" fontId="4" fillId="0" borderId="25" xfId="17" applyFont="1" applyFill="1" applyBorder="1" applyAlignment="1" applyProtection="1">
      <alignment horizontal="left" vertical="center"/>
      <protection hidden="1"/>
    </xf>
    <xf numFmtId="41" fontId="1" fillId="0" borderId="26" xfId="17" applyFont="1" applyBorder="1" applyAlignment="1" applyProtection="1">
      <alignment horizontal="left" vertical="center"/>
      <protection hidden="1"/>
    </xf>
    <xf numFmtId="41" fontId="4" fillId="2" borderId="2" xfId="17" applyFont="1" applyFill="1" applyBorder="1" applyAlignment="1" applyProtection="1">
      <alignment horizontal="left" vertical="center"/>
      <protection hidden="1"/>
    </xf>
    <xf numFmtId="41" fontId="4" fillId="2" borderId="6" xfId="17" applyFont="1" applyFill="1" applyBorder="1" applyAlignment="1" applyProtection="1">
      <alignment horizontal="center" vertical="center"/>
      <protection hidden="1"/>
    </xf>
    <xf numFmtId="41" fontId="4" fillId="2" borderId="7" xfId="17" applyFont="1" applyFill="1" applyBorder="1" applyAlignment="1" applyProtection="1">
      <alignment horizontal="center" vertical="center"/>
      <protection hidden="1"/>
    </xf>
    <xf numFmtId="41" fontId="1" fillId="0" borderId="0" xfId="17" applyFont="1" applyFill="1" applyAlignment="1" applyProtection="1">
      <alignment horizontal="left" vertical="center"/>
      <protection hidden="1"/>
    </xf>
    <xf numFmtId="41" fontId="4" fillId="0" borderId="6" xfId="17" applyFont="1" applyFill="1" applyBorder="1" applyAlignment="1" applyProtection="1">
      <alignment horizontal="center" vertical="center"/>
      <protection hidden="1"/>
    </xf>
    <xf numFmtId="41" fontId="4" fillId="0" borderId="6" xfId="17" applyFont="1" applyFill="1" applyBorder="1" applyAlignment="1" applyProtection="1">
      <alignment horizontal="left" vertical="center"/>
      <protection hidden="1"/>
    </xf>
    <xf numFmtId="41" fontId="4" fillId="0" borderId="27" xfId="17" applyFont="1" applyFill="1" applyBorder="1" applyAlignment="1" applyProtection="1">
      <alignment horizontal="left" vertical="center"/>
      <protection hidden="1"/>
    </xf>
    <xf numFmtId="41" fontId="4" fillId="4" borderId="28" xfId="17" applyFont="1" applyFill="1" applyBorder="1" applyAlignment="1" applyProtection="1">
      <alignment horizontal="left" vertical="center"/>
      <protection hidden="1"/>
    </xf>
    <xf numFmtId="41" fontId="4" fillId="4" borderId="29" xfId="17" applyFont="1" applyFill="1" applyBorder="1" applyAlignment="1" applyProtection="1">
      <alignment horizontal="left" vertical="center"/>
      <protection hidden="1"/>
    </xf>
    <xf numFmtId="41" fontId="4" fillId="0" borderId="30" xfId="17" applyFont="1" applyFill="1" applyBorder="1" applyAlignment="1" applyProtection="1">
      <alignment horizontal="left" vertical="center"/>
      <protection hidden="1"/>
    </xf>
    <xf numFmtId="41" fontId="1" fillId="0" borderId="24" xfId="17" applyFont="1" applyBorder="1" applyAlignment="1" applyProtection="1">
      <alignment horizontal="left" vertical="center"/>
      <protection hidden="1"/>
    </xf>
    <xf numFmtId="41" fontId="1" fillId="0" borderId="31" xfId="17" applyFont="1" applyBorder="1" applyAlignment="1" applyProtection="1">
      <alignment horizontal="left" vertical="center"/>
      <protection hidden="1"/>
    </xf>
    <xf numFmtId="41" fontId="4" fillId="3" borderId="5" xfId="17" applyFont="1" applyFill="1" applyBorder="1" applyAlignment="1" applyProtection="1">
      <alignment horizontal="centerContinuous" vertical="center"/>
      <protection hidden="1"/>
    </xf>
    <xf numFmtId="41" fontId="4" fillId="3" borderId="6" xfId="17" applyFont="1" applyFill="1" applyBorder="1" applyAlignment="1" applyProtection="1">
      <alignment horizontal="centerContinuous" vertical="center"/>
      <protection hidden="1"/>
    </xf>
    <xf numFmtId="41" fontId="4" fillId="3" borderId="7" xfId="17" applyFont="1" applyFill="1" applyBorder="1" applyAlignment="1" applyProtection="1">
      <alignment horizontal="centerContinuous" vertical="center"/>
      <protection hidden="1"/>
    </xf>
    <xf numFmtId="41" fontId="5" fillId="0" borderId="0" xfId="17" applyFont="1" applyAlignment="1" applyProtection="1">
      <alignment horizontal="left" vertical="center"/>
      <protection hidden="1"/>
    </xf>
    <xf numFmtId="41" fontId="1" fillId="4" borderId="32" xfId="17" applyFont="1" applyFill="1" applyBorder="1" applyAlignment="1" applyProtection="1">
      <alignment horizontal="left" vertical="center"/>
      <protection hidden="1"/>
    </xf>
    <xf numFmtId="41" fontId="1" fillId="0" borderId="33" xfId="17" applyFont="1" applyBorder="1" applyAlignment="1" applyProtection="1">
      <alignment horizontal="left" vertical="center"/>
      <protection locked="0"/>
    </xf>
    <xf numFmtId="41" fontId="1" fillId="0" borderId="34" xfId="17" applyFont="1" applyBorder="1" applyAlignment="1" applyProtection="1">
      <alignment horizontal="left" vertical="center"/>
      <protection locked="0"/>
    </xf>
    <xf numFmtId="41" fontId="4" fillId="3" borderId="2" xfId="17" applyFont="1" applyFill="1" applyBorder="1" applyAlignment="1" applyProtection="1">
      <alignment horizontal="left" vertical="center"/>
      <protection hidden="1"/>
    </xf>
    <xf numFmtId="41" fontId="1" fillId="0" borderId="16" xfId="17" applyFont="1" applyBorder="1" applyAlignment="1" applyProtection="1">
      <alignment horizontal="left" vertical="center"/>
      <protection locked="0"/>
    </xf>
    <xf numFmtId="41" fontId="1" fillId="0" borderId="35" xfId="17" applyFont="1" applyBorder="1" applyAlignment="1" applyProtection="1">
      <alignment horizontal="left" vertical="center"/>
      <protection locked="0"/>
    </xf>
    <xf numFmtId="41" fontId="4" fillId="2" borderId="36" xfId="17" applyFont="1" applyFill="1" applyBorder="1" applyAlignment="1" applyProtection="1">
      <alignment horizontal="left" vertical="center"/>
      <protection hidden="1"/>
    </xf>
    <xf numFmtId="41" fontId="4" fillId="2" borderId="37" xfId="17" applyFont="1" applyFill="1" applyBorder="1" applyAlignment="1" applyProtection="1">
      <alignment horizontal="center" vertical="center"/>
      <protection hidden="1"/>
    </xf>
    <xf numFmtId="41" fontId="4" fillId="2" borderId="29" xfId="17" applyFont="1" applyFill="1" applyBorder="1" applyAlignment="1" applyProtection="1">
      <alignment horizontal="center" vertical="center"/>
      <protection hidden="1"/>
    </xf>
    <xf numFmtId="41" fontId="4" fillId="2" borderId="38" xfId="17" applyFont="1" applyFill="1" applyBorder="1" applyAlignment="1" applyProtection="1">
      <alignment horizontal="center" vertical="center"/>
      <protection hidden="1"/>
    </xf>
    <xf numFmtId="41" fontId="4" fillId="2" borderId="12" xfId="17" applyFont="1" applyFill="1" applyBorder="1" applyAlignment="1" applyProtection="1">
      <alignment horizontal="center" vertical="center"/>
      <protection hidden="1"/>
    </xf>
    <xf numFmtId="41" fontId="4" fillId="2" borderId="39" xfId="17" applyFont="1" applyFill="1" applyBorder="1" applyAlignment="1" applyProtection="1">
      <alignment horizontal="left" vertical="center"/>
      <protection hidden="1"/>
    </xf>
    <xf numFmtId="41" fontId="4" fillId="2" borderId="40" xfId="17" applyFont="1" applyFill="1" applyBorder="1" applyAlignment="1" applyProtection="1">
      <alignment horizontal="center" vertical="center"/>
      <protection hidden="1"/>
    </xf>
    <xf numFmtId="41" fontId="4" fillId="2" borderId="41" xfId="17" applyFont="1" applyFill="1" applyBorder="1" applyAlignment="1" applyProtection="1">
      <alignment horizontal="center" vertical="center"/>
      <protection hidden="1"/>
    </xf>
    <xf numFmtId="41" fontId="4" fillId="2" borderId="19" xfId="17" applyFont="1" applyFill="1" applyBorder="1" applyAlignment="1" applyProtection="1">
      <alignment horizontal="center" vertical="center"/>
      <protection hidden="1"/>
    </xf>
    <xf numFmtId="41" fontId="4" fillId="2" borderId="20" xfId="17" applyFont="1" applyFill="1" applyBorder="1" applyAlignment="1" applyProtection="1">
      <alignment horizontal="center" vertical="center"/>
      <protection hidden="1"/>
    </xf>
    <xf numFmtId="41" fontId="4" fillId="4" borderId="42" xfId="17" applyFont="1" applyFill="1" applyBorder="1" applyAlignment="1" applyProtection="1">
      <alignment horizontal="left" vertical="center"/>
      <protection hidden="1"/>
    </xf>
    <xf numFmtId="41" fontId="4" fillId="4" borderId="43" xfId="17" applyFont="1" applyFill="1" applyBorder="1" applyAlignment="1" applyProtection="1">
      <alignment horizontal="left" vertical="center"/>
      <protection hidden="1"/>
    </xf>
    <xf numFmtId="41" fontId="4" fillId="4" borderId="44" xfId="17" applyFont="1" applyFill="1" applyBorder="1" applyAlignment="1" applyProtection="1">
      <alignment horizontal="left" vertical="center"/>
      <protection hidden="1"/>
    </xf>
    <xf numFmtId="41" fontId="4" fillId="4" borderId="33" xfId="17" applyFont="1" applyFill="1" applyBorder="1" applyAlignment="1" applyProtection="1">
      <alignment horizontal="left" vertical="center"/>
      <protection hidden="1"/>
    </xf>
    <xf numFmtId="41" fontId="4" fillId="4" borderId="37" xfId="17" applyFont="1" applyFill="1" applyBorder="1" applyAlignment="1" applyProtection="1">
      <alignment horizontal="left" vertical="center"/>
      <protection hidden="1"/>
    </xf>
    <xf numFmtId="41" fontId="1" fillId="0" borderId="44" xfId="17" applyFont="1" applyBorder="1" applyAlignment="1" applyProtection="1">
      <alignment horizontal="left" vertical="center"/>
      <protection locked="0"/>
    </xf>
    <xf numFmtId="176" fontId="1" fillId="0" borderId="34" xfId="17" applyNumberFormat="1" applyFont="1" applyBorder="1" applyAlignment="1" applyProtection="1">
      <alignment horizontal="right" vertical="center"/>
      <protection locked="0"/>
    </xf>
    <xf numFmtId="41" fontId="1" fillId="0" borderId="0" xfId="17" applyFont="1" applyBorder="1" applyAlignment="1" applyProtection="1">
      <alignment horizontal="left" vertical="center"/>
      <protection locked="0"/>
    </xf>
    <xf numFmtId="41" fontId="4" fillId="4" borderId="32" xfId="17" applyFont="1" applyFill="1" applyBorder="1" applyAlignment="1" applyProtection="1">
      <alignment horizontal="left" vertical="center"/>
      <protection hidden="1"/>
    </xf>
    <xf numFmtId="41" fontId="1" fillId="4" borderId="43" xfId="17" applyFont="1" applyFill="1" applyBorder="1" applyAlignment="1" applyProtection="1">
      <alignment horizontal="left" vertical="center"/>
      <protection hidden="1"/>
    </xf>
    <xf numFmtId="41" fontId="1" fillId="4" borderId="45" xfId="17" applyFont="1" applyFill="1" applyBorder="1" applyAlignment="1" applyProtection="1">
      <alignment horizontal="left" vertical="center"/>
      <protection hidden="1"/>
    </xf>
    <xf numFmtId="41" fontId="4" fillId="2" borderId="11" xfId="17" applyFont="1" applyFill="1" applyBorder="1" applyAlignment="1" applyProtection="1">
      <alignment horizontal="center" vertical="center"/>
      <protection hidden="1"/>
    </xf>
    <xf numFmtId="41" fontId="4" fillId="2" borderId="46" xfId="17" applyFont="1" applyFill="1" applyBorder="1" applyAlignment="1" applyProtection="1">
      <alignment horizontal="center" vertical="center"/>
      <protection hidden="1"/>
    </xf>
    <xf numFmtId="41" fontId="1" fillId="0" borderId="23" xfId="17" applyFont="1" applyBorder="1" applyAlignment="1" applyProtection="1">
      <alignment horizontal="left" vertical="center"/>
      <protection locked="0"/>
    </xf>
    <xf numFmtId="41" fontId="1" fillId="0" borderId="47" xfId="17" applyFont="1" applyBorder="1" applyAlignment="1" applyProtection="1">
      <alignment horizontal="left" vertical="center"/>
      <protection locked="0"/>
    </xf>
    <xf numFmtId="41" fontId="1" fillId="4" borderId="48" xfId="17" applyFont="1" applyFill="1" applyBorder="1" applyAlignment="1" applyProtection="1">
      <alignment horizontal="left" vertical="center"/>
      <protection hidden="1"/>
    </xf>
    <xf numFmtId="41" fontId="4" fillId="2" borderId="49" xfId="17" applyFont="1" applyFill="1" applyBorder="1" applyAlignment="1" applyProtection="1">
      <alignment horizontal="center" vertical="center"/>
      <protection hidden="1"/>
    </xf>
    <xf numFmtId="41" fontId="3" fillId="0" borderId="0" xfId="17" applyFont="1" applyAlignment="1" applyProtection="1">
      <alignment horizontal="center" vertical="center"/>
      <protection hidden="1"/>
    </xf>
    <xf numFmtId="41" fontId="4" fillId="2" borderId="49" xfId="17" applyFont="1" applyFill="1" applyBorder="1" applyAlignment="1" applyProtection="1">
      <alignment horizontal="center" vertical="center"/>
      <protection hidden="1"/>
    </xf>
    <xf numFmtId="176" fontId="1" fillId="4" borderId="43" xfId="17" applyNumberFormat="1" applyFont="1" applyFill="1" applyBorder="1" applyAlignment="1" applyProtection="1">
      <alignment horizontal="right" vertical="center"/>
      <protection hidden="1"/>
    </xf>
    <xf numFmtId="41" fontId="4" fillId="3" borderId="49" xfId="17" applyFont="1" applyFill="1" applyBorder="1" applyAlignment="1" applyProtection="1">
      <alignment horizontal="left" vertical="center"/>
      <protection hidden="1"/>
    </xf>
    <xf numFmtId="41" fontId="4" fillId="2" borderId="49" xfId="17" applyFont="1" applyFill="1" applyBorder="1" applyAlignment="1" applyProtection="1">
      <alignment horizontal="left" vertical="center"/>
      <protection hidden="1"/>
    </xf>
    <xf numFmtId="41" fontId="1" fillId="0" borderId="49" xfId="17" applyFont="1" applyBorder="1" applyAlignment="1" applyProtection="1">
      <alignment horizontal="left" vertical="center"/>
      <protection hidden="1"/>
    </xf>
    <xf numFmtId="41" fontId="4" fillId="4" borderId="49" xfId="17" applyFont="1" applyFill="1" applyBorder="1" applyAlignment="1" applyProtection="1">
      <alignment horizontal="left" vertical="center"/>
      <protection hidden="1"/>
    </xf>
    <xf numFmtId="41" fontId="1" fillId="0" borderId="49" xfId="17" applyFont="1" applyBorder="1" applyAlignment="1" applyProtection="1">
      <alignment horizontal="left" vertical="center"/>
      <protection locked="0"/>
    </xf>
    <xf numFmtId="41" fontId="1" fillId="4" borderId="49" xfId="17" applyFont="1" applyFill="1" applyBorder="1" applyAlignment="1" applyProtection="1">
      <alignment horizontal="left" vertical="center"/>
      <protection hidden="1"/>
    </xf>
    <xf numFmtId="41" fontId="1" fillId="0" borderId="49" xfId="17" applyFont="1" applyFill="1" applyBorder="1" applyAlignment="1" applyProtection="1">
      <alignment horizontal="left" vertical="center"/>
      <protection hidden="1"/>
    </xf>
    <xf numFmtId="176" fontId="4" fillId="2" borderId="49" xfId="17" applyNumberFormat="1" applyFont="1" applyFill="1" applyBorder="1" applyAlignment="1" applyProtection="1">
      <alignment horizontal="right" vertical="center"/>
      <protection hidden="1"/>
    </xf>
    <xf numFmtId="41" fontId="4" fillId="3" borderId="4" xfId="17" applyFont="1" applyFill="1" applyBorder="1" applyAlignment="1" applyProtection="1">
      <alignment horizontal="left" vertical="center"/>
      <protection hidden="1"/>
    </xf>
    <xf numFmtId="41" fontId="4" fillId="0" borderId="4" xfId="17" applyFont="1" applyFill="1" applyBorder="1" applyAlignment="1" applyProtection="1">
      <alignment horizontal="left" vertical="center"/>
      <protection hidden="1"/>
    </xf>
    <xf numFmtId="41" fontId="1" fillId="0" borderId="4" xfId="17" applyFont="1" applyBorder="1" applyAlignment="1" applyProtection="1">
      <alignment horizontal="left" vertical="center"/>
      <protection hidden="1"/>
    </xf>
    <xf numFmtId="41" fontId="1" fillId="0" borderId="2" xfId="17" applyFont="1" applyBorder="1" applyAlignment="1" applyProtection="1">
      <alignment horizontal="left" vertical="center"/>
      <protection hidden="1"/>
    </xf>
    <xf numFmtId="41" fontId="4" fillId="4" borderId="3" xfId="17" applyFont="1" applyFill="1" applyBorder="1" applyAlignment="1" applyProtection="1">
      <alignment horizontal="left" vertical="center"/>
      <protection hidden="1"/>
    </xf>
    <xf numFmtId="41" fontId="1" fillId="0" borderId="3" xfId="17" applyFont="1" applyBorder="1" applyAlignment="1" applyProtection="1">
      <alignment horizontal="left" vertical="center"/>
      <protection hidden="1"/>
    </xf>
    <xf numFmtId="41" fontId="7" fillId="0" borderId="0" xfId="17" applyFont="1" applyAlignment="1" applyProtection="1">
      <alignment horizontal="center" vertical="center"/>
      <protection hidden="1"/>
    </xf>
    <xf numFmtId="41" fontId="6" fillId="0" borderId="0" xfId="17" applyFont="1" applyAlignment="1" applyProtection="1">
      <alignment horizontal="center" vertical="center"/>
      <protection hidden="1"/>
    </xf>
    <xf numFmtId="41" fontId="8" fillId="0" borderId="0" xfId="17" applyFont="1" applyAlignment="1" applyProtection="1">
      <alignment horizontal="center" vertical="center"/>
      <protection hidden="1"/>
    </xf>
    <xf numFmtId="41" fontId="8" fillId="0" borderId="0" xfId="17" applyFont="1" applyAlignment="1" applyProtection="1">
      <alignment horizontal="left" vertical="center"/>
      <protection hidden="1"/>
    </xf>
    <xf numFmtId="41" fontId="8" fillId="0" borderId="0" xfId="17" applyFont="1" applyAlignment="1" applyProtection="1">
      <alignment horizontal="center" vertical="center"/>
      <protection hidden="1"/>
    </xf>
    <xf numFmtId="41" fontId="5" fillId="0" borderId="49" xfId="17" applyFont="1" applyBorder="1" applyAlignment="1" applyProtection="1">
      <alignment horizontal="left" vertical="center"/>
      <protection hidden="1"/>
    </xf>
    <xf numFmtId="41" fontId="5" fillId="0" borderId="49" xfId="17" applyFont="1" applyBorder="1" applyAlignment="1" applyProtection="1">
      <alignment horizontal="center" vertical="center"/>
      <protection hidden="1"/>
    </xf>
    <xf numFmtId="41" fontId="5" fillId="0" borderId="5" xfId="17" applyFont="1" applyBorder="1" applyAlignment="1" applyProtection="1">
      <alignment horizontal="center" vertical="center"/>
      <protection hidden="1"/>
    </xf>
    <xf numFmtId="41" fontId="5" fillId="0" borderId="6" xfId="17" applyFont="1" applyBorder="1" applyAlignment="1" applyProtection="1">
      <alignment horizontal="center" vertical="center"/>
      <protection hidden="1"/>
    </xf>
    <xf numFmtId="41" fontId="5" fillId="0" borderId="7" xfId="17" applyFont="1" applyBorder="1" applyAlignment="1" applyProtection="1">
      <alignment horizontal="center" vertical="center"/>
      <protection hidden="1"/>
    </xf>
    <xf numFmtId="176" fontId="4" fillId="3" borderId="49" xfId="17" applyNumberFormat="1" applyFont="1" applyFill="1" applyBorder="1" applyAlignment="1" applyProtection="1">
      <alignment horizontal="right" vertical="center"/>
      <protection hidden="1"/>
    </xf>
    <xf numFmtId="176" fontId="1" fillId="4" borderId="49" xfId="17" applyNumberFormat="1" applyFont="1" applyFill="1" applyBorder="1" applyAlignment="1" applyProtection="1">
      <alignment horizontal="right" vertical="center"/>
      <protection hidden="1"/>
    </xf>
    <xf numFmtId="41" fontId="9" fillId="0" borderId="0" xfId="17" applyFont="1" applyAlignment="1" applyProtection="1">
      <alignment horizontal="right"/>
      <protection hidden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495300</xdr:rowOff>
    </xdr:from>
    <xdr:to>
      <xdr:col>8</xdr:col>
      <xdr:colOff>752475</xdr:colOff>
      <xdr:row>36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6848475" cy="867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workbookViewId="0" topLeftCell="A1">
      <pane ySplit="9" topLeftCell="BM10" activePane="bottomLeft" state="frozen"/>
      <selection pane="topLeft" activeCell="A1" sqref="A1"/>
      <selection pane="bottomLeft" activeCell="A4" sqref="A4"/>
    </sheetView>
  </sheetViews>
  <sheetFormatPr defaultColWidth="8.88671875" defaultRowHeight="19.5" customHeight="1"/>
  <cols>
    <col min="1" max="3" width="3.3359375" style="1" customWidth="1"/>
    <col min="4" max="4" width="15.77734375" style="1" customWidth="1"/>
    <col min="5" max="8" width="13.77734375" style="1" customWidth="1"/>
    <col min="9" max="16384" width="12.77734375" style="1" customWidth="1"/>
  </cols>
  <sheetData>
    <row r="1" spans="1:15" ht="39.75" customHeight="1">
      <c r="A1" s="105" t="s">
        <v>223</v>
      </c>
      <c r="B1" s="105"/>
      <c r="C1" s="105"/>
      <c r="D1" s="105"/>
      <c r="E1" s="105"/>
      <c r="F1" s="105"/>
      <c r="G1" s="105"/>
      <c r="H1" s="105"/>
      <c r="I1" s="88"/>
      <c r="J1" s="88"/>
      <c r="K1" s="88"/>
      <c r="L1" s="88"/>
      <c r="M1" s="88"/>
      <c r="N1" s="88"/>
      <c r="O1" s="88"/>
    </row>
    <row r="2" spans="1:8" s="108" customFormat="1" ht="19.5" customHeight="1">
      <c r="A2" s="107" t="s">
        <v>224</v>
      </c>
      <c r="B2" s="107"/>
      <c r="C2" s="107"/>
      <c r="D2" s="107"/>
      <c r="E2" s="107"/>
      <c r="F2" s="107"/>
      <c r="G2" s="107"/>
      <c r="H2" s="107"/>
    </row>
    <row r="3" spans="1:8" s="108" customFormat="1" ht="19.5" customHeight="1">
      <c r="A3" s="107" t="s">
        <v>225</v>
      </c>
      <c r="B3" s="107"/>
      <c r="C3" s="107"/>
      <c r="D3" s="107"/>
      <c r="E3" s="107"/>
      <c r="F3" s="107"/>
      <c r="G3" s="107"/>
      <c r="H3" s="107"/>
    </row>
    <row r="4" spans="1:8" s="108" customFormat="1" ht="19.5" customHeight="1">
      <c r="A4" s="109"/>
      <c r="B4" s="109"/>
      <c r="C4" s="109"/>
      <c r="D4" s="109"/>
      <c r="E4" s="109"/>
      <c r="F4" s="109"/>
      <c r="G4" s="109"/>
      <c r="H4" s="109"/>
    </row>
    <row r="5" spans="1:8" s="32" customFormat="1" ht="19.5" customHeight="1">
      <c r="A5" s="112" t="s">
        <v>214</v>
      </c>
      <c r="B5" s="113"/>
      <c r="C5" s="114"/>
      <c r="D5" s="110" t="s">
        <v>212</v>
      </c>
      <c r="E5" s="110"/>
      <c r="F5" s="111" t="s">
        <v>215</v>
      </c>
      <c r="G5" s="110" t="s">
        <v>213</v>
      </c>
      <c r="H5" s="110"/>
    </row>
    <row r="6" spans="1:8" ht="19.5" customHeight="1">
      <c r="A6" s="106"/>
      <c r="B6" s="106"/>
      <c r="C6" s="106"/>
      <c r="D6" s="106"/>
      <c r="E6" s="106"/>
      <c r="F6" s="106"/>
      <c r="G6" s="106"/>
      <c r="H6" s="106"/>
    </row>
    <row r="7" spans="1:8" ht="19.5" customHeight="1">
      <c r="A7" s="54" t="s">
        <v>226</v>
      </c>
      <c r="H7" s="117" t="s">
        <v>227</v>
      </c>
    </row>
    <row r="8" spans="1:8" ht="19.5" customHeight="1">
      <c r="A8" s="89" t="s">
        <v>0</v>
      </c>
      <c r="B8" s="89"/>
      <c r="C8" s="89"/>
      <c r="D8" s="89"/>
      <c r="E8" s="2" t="s">
        <v>15</v>
      </c>
      <c r="F8" s="3"/>
      <c r="G8" s="4"/>
      <c r="H8" s="4"/>
    </row>
    <row r="9" spans="1:8" ht="19.5" customHeight="1">
      <c r="A9" s="5" t="s">
        <v>1</v>
      </c>
      <c r="B9" s="6" t="s">
        <v>16</v>
      </c>
      <c r="C9" s="6" t="s">
        <v>17</v>
      </c>
      <c r="D9" s="7" t="s">
        <v>18</v>
      </c>
      <c r="E9" s="40" t="s">
        <v>170</v>
      </c>
      <c r="F9" s="6" t="s">
        <v>171</v>
      </c>
      <c r="G9" s="41" t="s">
        <v>5</v>
      </c>
      <c r="H9" s="41" t="s">
        <v>5</v>
      </c>
    </row>
    <row r="10" spans="1:8" ht="19.5" customHeight="1">
      <c r="A10" s="61" t="s">
        <v>19</v>
      </c>
      <c r="B10" s="62"/>
      <c r="C10" s="62"/>
      <c r="D10" s="63"/>
      <c r="E10" s="62">
        <f>SUM(E17)</f>
        <v>674862671</v>
      </c>
      <c r="F10" s="82">
        <f>SUM(F17)</f>
        <v>402425000</v>
      </c>
      <c r="G10" s="63">
        <f>E10-F10</f>
        <v>272437671</v>
      </c>
      <c r="H10" s="63"/>
    </row>
    <row r="11" spans="1:8" ht="19.5" customHeight="1">
      <c r="A11" s="66" t="s">
        <v>21</v>
      </c>
      <c r="B11" s="67"/>
      <c r="C11" s="67"/>
      <c r="D11" s="68"/>
      <c r="E11" s="67">
        <f>SUM(E37)</f>
        <v>413502942</v>
      </c>
      <c r="F11" s="83">
        <f>SUM(F37)</f>
        <v>900000</v>
      </c>
      <c r="G11" s="68">
        <f>E11-F11</f>
        <v>412602942</v>
      </c>
      <c r="H11" s="68"/>
    </row>
    <row r="12" spans="1:8" ht="19.5" customHeight="1">
      <c r="A12" s="15" t="s">
        <v>23</v>
      </c>
      <c r="B12" s="40"/>
      <c r="C12" s="40"/>
      <c r="D12" s="41"/>
      <c r="E12" s="40">
        <f>SUM(E10:E11)</f>
        <v>1088365613</v>
      </c>
      <c r="F12" s="6">
        <f>SUM(F10:F11)</f>
        <v>403325000</v>
      </c>
      <c r="G12" s="41">
        <f>E12-F12</f>
        <v>685040613</v>
      </c>
      <c r="H12" s="41"/>
    </row>
    <row r="13" spans="1:8" ht="19.5" customHeight="1">
      <c r="A13" s="61" t="s">
        <v>20</v>
      </c>
      <c r="B13" s="62"/>
      <c r="C13" s="62"/>
      <c r="D13" s="63"/>
      <c r="E13" s="64">
        <f>E86</f>
        <v>95425726</v>
      </c>
      <c r="F13" s="64">
        <f>F86</f>
        <v>36022426</v>
      </c>
      <c r="G13" s="65">
        <f>E13-F13</f>
        <v>59403300</v>
      </c>
      <c r="H13" s="65"/>
    </row>
    <row r="14" spans="1:8" ht="19.5" customHeight="1">
      <c r="A14" s="66" t="s">
        <v>22</v>
      </c>
      <c r="B14" s="67"/>
      <c r="C14" s="67"/>
      <c r="D14" s="68"/>
      <c r="E14" s="69">
        <f>E102</f>
        <v>992939887</v>
      </c>
      <c r="F14" s="69">
        <f>F102</f>
        <v>367302574</v>
      </c>
      <c r="G14" s="70">
        <f>E14-F14</f>
        <v>625637313</v>
      </c>
      <c r="H14" s="70"/>
    </row>
    <row r="15" spans="1:8" ht="19.5" customHeight="1">
      <c r="A15" s="15" t="s">
        <v>24</v>
      </c>
      <c r="B15" s="40"/>
      <c r="C15" s="40"/>
      <c r="D15" s="41"/>
      <c r="E15" s="8">
        <f>SUM(E13:E14)</f>
        <v>1088365613</v>
      </c>
      <c r="F15" s="8">
        <f>SUM(F13:F14)</f>
        <v>403325000</v>
      </c>
      <c r="G15" s="7">
        <f>E15-F15</f>
        <v>685040613</v>
      </c>
      <c r="H15" s="7"/>
    </row>
    <row r="16" spans="1:8" s="42" customFormat="1" ht="19.5" customHeight="1">
      <c r="A16" s="44"/>
      <c r="B16" s="43"/>
      <c r="C16" s="43"/>
      <c r="D16" s="43"/>
      <c r="E16" s="43"/>
      <c r="F16" s="43"/>
      <c r="G16" s="43"/>
      <c r="H16" s="43"/>
    </row>
    <row r="17" spans="1:8" ht="19.5" customHeight="1">
      <c r="A17" s="14"/>
      <c r="B17" s="16" t="s">
        <v>19</v>
      </c>
      <c r="C17" s="16"/>
      <c r="D17" s="17"/>
      <c r="E17" s="16">
        <f>SUM(E18,E34)</f>
        <v>674862671</v>
      </c>
      <c r="F17" s="39">
        <f>SUM(F18,F34)</f>
        <v>402425000</v>
      </c>
      <c r="G17" s="17">
        <f>E17-F17</f>
        <v>272437671</v>
      </c>
      <c r="H17" s="17"/>
    </row>
    <row r="18" spans="1:8" ht="19.5" customHeight="1">
      <c r="A18" s="18"/>
      <c r="B18" s="22"/>
      <c r="C18" s="20" t="s">
        <v>27</v>
      </c>
      <c r="D18" s="21"/>
      <c r="E18" s="73">
        <f>SUM(E19:E33)</f>
        <v>674862671</v>
      </c>
      <c r="F18" s="35">
        <f>SUM(F19:F33)</f>
        <v>402425000</v>
      </c>
      <c r="G18" s="79">
        <f>E18-F18</f>
        <v>272437671</v>
      </c>
      <c r="H18" s="79"/>
    </row>
    <row r="19" spans="1:8" ht="19.5" customHeight="1">
      <c r="A19" s="18"/>
      <c r="B19" s="22"/>
      <c r="C19" s="25"/>
      <c r="D19" s="24" t="s">
        <v>28</v>
      </c>
      <c r="E19" s="56">
        <v>0</v>
      </c>
      <c r="F19" s="59">
        <v>0</v>
      </c>
      <c r="G19" s="55">
        <f aca="true" t="shared" si="0" ref="G19:H36">E19-F19</f>
        <v>0</v>
      </c>
      <c r="H19" s="55"/>
    </row>
    <row r="20" spans="1:8" ht="19.5" customHeight="1">
      <c r="A20" s="18"/>
      <c r="B20" s="22"/>
      <c r="C20" s="19"/>
      <c r="D20" s="24" t="s">
        <v>30</v>
      </c>
      <c r="E20" s="56">
        <v>617341375</v>
      </c>
      <c r="F20" s="59">
        <v>55456880</v>
      </c>
      <c r="G20" s="55">
        <f t="shared" si="0"/>
        <v>561884495</v>
      </c>
      <c r="H20" s="55"/>
    </row>
    <row r="21" spans="1:8" ht="19.5" customHeight="1">
      <c r="A21" s="18"/>
      <c r="B21" s="22"/>
      <c r="C21" s="19"/>
      <c r="D21" s="24" t="s">
        <v>32</v>
      </c>
      <c r="E21" s="56">
        <v>0</v>
      </c>
      <c r="F21" s="59">
        <v>0</v>
      </c>
      <c r="G21" s="55">
        <f t="shared" si="0"/>
        <v>0</v>
      </c>
      <c r="H21" s="55"/>
    </row>
    <row r="22" spans="1:8" ht="19.5" customHeight="1">
      <c r="A22" s="18"/>
      <c r="B22" s="22"/>
      <c r="C22" s="19"/>
      <c r="D22" s="24" t="s">
        <v>34</v>
      </c>
      <c r="E22" s="56">
        <v>0</v>
      </c>
      <c r="F22" s="59">
        <v>0</v>
      </c>
      <c r="G22" s="55">
        <f t="shared" si="0"/>
        <v>0</v>
      </c>
      <c r="H22" s="55"/>
    </row>
    <row r="23" spans="1:8" ht="19.5" customHeight="1">
      <c r="A23" s="18"/>
      <c r="B23" s="22"/>
      <c r="C23" s="19"/>
      <c r="D23" s="24" t="s">
        <v>36</v>
      </c>
      <c r="E23" s="56">
        <v>8505000</v>
      </c>
      <c r="F23" s="59">
        <v>1035000</v>
      </c>
      <c r="G23" s="55">
        <f t="shared" si="0"/>
        <v>7470000</v>
      </c>
      <c r="H23" s="55"/>
    </row>
    <row r="24" spans="1:8" ht="19.5" customHeight="1">
      <c r="A24" s="18"/>
      <c r="B24" s="22"/>
      <c r="C24" s="19"/>
      <c r="D24" s="24" t="s">
        <v>38</v>
      </c>
      <c r="E24" s="56">
        <v>0</v>
      </c>
      <c r="F24" s="59">
        <v>0</v>
      </c>
      <c r="G24" s="55">
        <f t="shared" si="0"/>
        <v>0</v>
      </c>
      <c r="H24" s="55"/>
    </row>
    <row r="25" spans="1:8" ht="19.5" customHeight="1">
      <c r="A25" s="18"/>
      <c r="B25" s="22"/>
      <c r="C25" s="19"/>
      <c r="D25" s="24" t="s">
        <v>40</v>
      </c>
      <c r="E25" s="56">
        <v>7905089</v>
      </c>
      <c r="F25" s="59">
        <v>286489990</v>
      </c>
      <c r="G25" s="55">
        <f t="shared" si="0"/>
        <v>-278584901</v>
      </c>
      <c r="H25" s="55"/>
    </row>
    <row r="26" spans="1:8" ht="19.5" customHeight="1">
      <c r="A26" s="18"/>
      <c r="B26" s="22"/>
      <c r="C26" s="19"/>
      <c r="D26" s="24" t="s">
        <v>38</v>
      </c>
      <c r="E26" s="56">
        <v>0</v>
      </c>
      <c r="F26" s="59">
        <v>0</v>
      </c>
      <c r="G26" s="55">
        <f t="shared" si="0"/>
        <v>0</v>
      </c>
      <c r="H26" s="55"/>
    </row>
    <row r="27" spans="1:8" ht="19.5" customHeight="1">
      <c r="A27" s="18"/>
      <c r="B27" s="22"/>
      <c r="C27" s="19"/>
      <c r="D27" s="24" t="s">
        <v>43</v>
      </c>
      <c r="E27" s="56">
        <v>0</v>
      </c>
      <c r="F27" s="59">
        <v>0</v>
      </c>
      <c r="G27" s="55">
        <f t="shared" si="0"/>
        <v>0</v>
      </c>
      <c r="H27" s="55"/>
    </row>
    <row r="28" spans="1:8" ht="19.5" customHeight="1">
      <c r="A28" s="18"/>
      <c r="B28" s="22"/>
      <c r="C28" s="19"/>
      <c r="D28" s="24" t="s">
        <v>45</v>
      </c>
      <c r="E28" s="56">
        <v>0</v>
      </c>
      <c r="F28" s="59">
        <v>0</v>
      </c>
      <c r="G28" s="55">
        <f t="shared" si="0"/>
        <v>0</v>
      </c>
      <c r="H28" s="55"/>
    </row>
    <row r="29" spans="1:8" ht="19.5" customHeight="1">
      <c r="A29" s="18"/>
      <c r="B29" s="22"/>
      <c r="C29" s="19"/>
      <c r="D29" s="24" t="s">
        <v>47</v>
      </c>
      <c r="E29" s="56">
        <v>41084567</v>
      </c>
      <c r="F29" s="59">
        <v>59443130</v>
      </c>
      <c r="G29" s="55">
        <f t="shared" si="0"/>
        <v>-18358563</v>
      </c>
      <c r="H29" s="55"/>
    </row>
    <row r="30" spans="1:8" ht="19.5" customHeight="1">
      <c r="A30" s="18"/>
      <c r="B30" s="22"/>
      <c r="C30" s="19"/>
      <c r="D30" s="24" t="s">
        <v>49</v>
      </c>
      <c r="E30" s="56">
        <v>0</v>
      </c>
      <c r="F30" s="59">
        <v>0</v>
      </c>
      <c r="G30" s="55">
        <f t="shared" si="0"/>
        <v>0</v>
      </c>
      <c r="H30" s="55"/>
    </row>
    <row r="31" spans="1:8" ht="19.5" customHeight="1">
      <c r="A31" s="18"/>
      <c r="B31" s="22"/>
      <c r="C31" s="19"/>
      <c r="D31" s="24" t="s">
        <v>50</v>
      </c>
      <c r="E31" s="56">
        <v>26640</v>
      </c>
      <c r="F31" s="59">
        <v>0</v>
      </c>
      <c r="G31" s="55">
        <f t="shared" si="0"/>
        <v>26640</v>
      </c>
      <c r="H31" s="55"/>
    </row>
    <row r="32" spans="1:8" ht="19.5" customHeight="1">
      <c r="A32" s="18"/>
      <c r="B32" s="22"/>
      <c r="C32" s="19"/>
      <c r="D32" s="24" t="s">
        <v>52</v>
      </c>
      <c r="E32" s="56">
        <v>0</v>
      </c>
      <c r="F32" s="59">
        <v>0</v>
      </c>
      <c r="G32" s="55">
        <f t="shared" si="0"/>
        <v>0</v>
      </c>
      <c r="H32" s="55"/>
    </row>
    <row r="33" spans="1:8" ht="19.5" customHeight="1">
      <c r="A33" s="18"/>
      <c r="B33" s="22"/>
      <c r="C33" s="28"/>
      <c r="D33" s="24" t="s">
        <v>54</v>
      </c>
      <c r="E33" s="56">
        <v>0</v>
      </c>
      <c r="F33" s="59">
        <v>0</v>
      </c>
      <c r="G33" s="55">
        <f t="shared" si="0"/>
        <v>0</v>
      </c>
      <c r="H33" s="55"/>
    </row>
    <row r="34" spans="1:8" ht="19.5" customHeight="1">
      <c r="A34" s="18"/>
      <c r="B34" s="19"/>
      <c r="C34" s="26" t="s">
        <v>56</v>
      </c>
      <c r="D34" s="27"/>
      <c r="E34" s="74">
        <f>SUM(E35:E36)</f>
        <v>0</v>
      </c>
      <c r="F34" s="26">
        <f>SUM(F35:F36)</f>
        <v>0</v>
      </c>
      <c r="G34" s="55">
        <f t="shared" si="0"/>
        <v>0</v>
      </c>
      <c r="H34" s="55"/>
    </row>
    <row r="35" spans="1:8" ht="19.5" customHeight="1">
      <c r="A35" s="18"/>
      <c r="B35" s="22"/>
      <c r="C35" s="25"/>
      <c r="D35" s="24" t="s">
        <v>57</v>
      </c>
      <c r="E35" s="56">
        <v>0</v>
      </c>
      <c r="F35" s="59">
        <v>0</v>
      </c>
      <c r="G35" s="55">
        <f t="shared" si="0"/>
        <v>0</v>
      </c>
      <c r="H35" s="55"/>
    </row>
    <row r="36" spans="1:8" ht="19.5" customHeight="1">
      <c r="A36" s="18"/>
      <c r="B36" s="22"/>
      <c r="C36" s="19"/>
      <c r="D36" s="34" t="s">
        <v>58</v>
      </c>
      <c r="E36" s="57">
        <v>0</v>
      </c>
      <c r="F36" s="60">
        <v>0</v>
      </c>
      <c r="G36" s="81">
        <f t="shared" si="0"/>
        <v>0</v>
      </c>
      <c r="H36" s="81"/>
    </row>
    <row r="37" spans="1:8" ht="19.5" customHeight="1">
      <c r="A37" s="18"/>
      <c r="B37" s="15" t="s">
        <v>21</v>
      </c>
      <c r="C37" s="16"/>
      <c r="D37" s="17"/>
      <c r="E37" s="16">
        <f>SUM(E38,E48,E63)</f>
        <v>413502942</v>
      </c>
      <c r="F37" s="39">
        <f>SUM(F38,F48,F63)</f>
        <v>900000</v>
      </c>
      <c r="G37" s="17">
        <f>E37-F37</f>
        <v>412602942</v>
      </c>
      <c r="H37" s="17"/>
    </row>
    <row r="38" spans="1:8" ht="19.5" customHeight="1">
      <c r="A38" s="18"/>
      <c r="B38" s="45"/>
      <c r="C38" s="46" t="s">
        <v>60</v>
      </c>
      <c r="D38" s="47"/>
      <c r="E38" s="75">
        <f>SUM(E39:E47)</f>
        <v>0</v>
      </c>
      <c r="F38" s="20">
        <f>SUM(F39:F47)</f>
        <v>0</v>
      </c>
      <c r="G38" s="47">
        <f>E38-F38</f>
        <v>0</v>
      </c>
      <c r="H38" s="47"/>
    </row>
    <row r="39" spans="1:8" ht="19.5" customHeight="1">
      <c r="A39" s="18"/>
      <c r="B39" s="22"/>
      <c r="C39" s="19"/>
      <c r="D39" s="49" t="s">
        <v>62</v>
      </c>
      <c r="E39" s="76">
        <v>0</v>
      </c>
      <c r="F39" s="84">
        <v>0</v>
      </c>
      <c r="G39" s="80">
        <f>E39-F39</f>
        <v>0</v>
      </c>
      <c r="H39" s="80"/>
    </row>
    <row r="40" spans="1:8" ht="19.5" customHeight="1">
      <c r="A40" s="18"/>
      <c r="B40" s="22"/>
      <c r="C40" s="19"/>
      <c r="D40" s="24" t="s">
        <v>63</v>
      </c>
      <c r="E40" s="56">
        <v>0</v>
      </c>
      <c r="F40" s="59">
        <v>0</v>
      </c>
      <c r="G40" s="80">
        <f>E40-F40</f>
        <v>0</v>
      </c>
      <c r="H40" s="80"/>
    </row>
    <row r="41" spans="1:8" ht="19.5" customHeight="1">
      <c r="A41" s="18"/>
      <c r="B41" s="22"/>
      <c r="C41" s="19"/>
      <c r="D41" s="24" t="s">
        <v>64</v>
      </c>
      <c r="E41" s="56">
        <v>0</v>
      </c>
      <c r="F41" s="59">
        <v>0</v>
      </c>
      <c r="G41" s="80">
        <f>E41-F41</f>
        <v>0</v>
      </c>
      <c r="H41" s="80"/>
    </row>
    <row r="42" spans="1:8" ht="19.5" customHeight="1">
      <c r="A42" s="18"/>
      <c r="B42" s="22"/>
      <c r="C42" s="19"/>
      <c r="D42" s="24" t="s">
        <v>66</v>
      </c>
      <c r="E42" s="56">
        <v>0</v>
      </c>
      <c r="F42" s="59">
        <v>0</v>
      </c>
      <c r="G42" s="80">
        <f>E42-F42</f>
        <v>0</v>
      </c>
      <c r="H42" s="80"/>
    </row>
    <row r="43" spans="1:8" ht="19.5" customHeight="1">
      <c r="A43" s="18"/>
      <c r="B43" s="22"/>
      <c r="C43" s="19"/>
      <c r="D43" s="24" t="s">
        <v>67</v>
      </c>
      <c r="E43" s="56">
        <v>0</v>
      </c>
      <c r="F43" s="59">
        <v>0</v>
      </c>
      <c r="G43" s="80">
        <f>E43-F43</f>
        <v>0</v>
      </c>
      <c r="H43" s="80"/>
    </row>
    <row r="44" spans="1:8" ht="19.5" customHeight="1">
      <c r="A44" s="18"/>
      <c r="B44" s="22"/>
      <c r="C44" s="19"/>
      <c r="D44" s="24" t="s">
        <v>69</v>
      </c>
      <c r="E44" s="56">
        <v>0</v>
      </c>
      <c r="F44" s="59">
        <v>0</v>
      </c>
      <c r="G44" s="80">
        <f>E44-F44</f>
        <v>0</v>
      </c>
      <c r="H44" s="80"/>
    </row>
    <row r="45" spans="1:8" ht="19.5" customHeight="1">
      <c r="A45" s="18"/>
      <c r="B45" s="22"/>
      <c r="C45" s="19"/>
      <c r="D45" s="24" t="s">
        <v>71</v>
      </c>
      <c r="E45" s="56">
        <v>0</v>
      </c>
      <c r="F45" s="59">
        <v>0</v>
      </c>
      <c r="G45" s="80">
        <f>E45-F45</f>
        <v>0</v>
      </c>
      <c r="H45" s="80"/>
    </row>
    <row r="46" spans="1:8" ht="19.5" customHeight="1">
      <c r="A46" s="18"/>
      <c r="B46" s="22"/>
      <c r="C46" s="19"/>
      <c r="D46" s="24" t="s">
        <v>73</v>
      </c>
      <c r="E46" s="56">
        <v>0</v>
      </c>
      <c r="F46" s="59">
        <v>0</v>
      </c>
      <c r="G46" s="80">
        <f>E46-F46</f>
        <v>0</v>
      </c>
      <c r="H46" s="80"/>
    </row>
    <row r="47" spans="1:8" ht="19.5" customHeight="1">
      <c r="A47" s="18"/>
      <c r="B47" s="22"/>
      <c r="C47" s="19"/>
      <c r="D47" s="34" t="s">
        <v>75</v>
      </c>
      <c r="E47" s="57">
        <v>0</v>
      </c>
      <c r="F47" s="60">
        <v>0</v>
      </c>
      <c r="G47" s="81">
        <f>E47-F47</f>
        <v>0</v>
      </c>
      <c r="H47" s="81"/>
    </row>
    <row r="48" spans="1:8" ht="19.5" customHeight="1">
      <c r="A48" s="18"/>
      <c r="B48" s="22"/>
      <c r="C48" s="71" t="s">
        <v>76</v>
      </c>
      <c r="D48" s="72"/>
      <c r="E48" s="74">
        <f>SUM(E49:E62)</f>
        <v>409982942</v>
      </c>
      <c r="F48" s="26">
        <f>SUM(F49:F62)</f>
        <v>900000</v>
      </c>
      <c r="G48" s="72">
        <f>E48-F48</f>
        <v>409082942</v>
      </c>
      <c r="H48" s="72"/>
    </row>
    <row r="49" spans="1:8" ht="19.5" customHeight="1">
      <c r="A49" s="18"/>
      <c r="B49" s="22"/>
      <c r="C49" s="19"/>
      <c r="D49" s="49" t="s">
        <v>78</v>
      </c>
      <c r="E49" s="76">
        <v>0</v>
      </c>
      <c r="F49" s="84">
        <v>0</v>
      </c>
      <c r="G49" s="80">
        <f>E49-F49</f>
        <v>0</v>
      </c>
      <c r="H49" s="80"/>
    </row>
    <row r="50" spans="1:8" ht="19.5" customHeight="1">
      <c r="A50" s="18"/>
      <c r="B50" s="22"/>
      <c r="C50" s="19"/>
      <c r="D50" s="24" t="s">
        <v>79</v>
      </c>
      <c r="E50" s="57">
        <v>0</v>
      </c>
      <c r="F50" s="60">
        <v>0</v>
      </c>
      <c r="G50" s="80">
        <f>E50-F50</f>
        <v>0</v>
      </c>
      <c r="H50" s="80"/>
    </row>
    <row r="51" spans="1:8" ht="19.5" customHeight="1">
      <c r="A51" s="18"/>
      <c r="B51" s="22"/>
      <c r="C51" s="19"/>
      <c r="D51" s="24" t="s">
        <v>80</v>
      </c>
      <c r="E51" s="57">
        <v>0</v>
      </c>
      <c r="F51" s="60">
        <v>0</v>
      </c>
      <c r="G51" s="80">
        <f>E51-F51</f>
        <v>0</v>
      </c>
      <c r="H51" s="80"/>
    </row>
    <row r="52" spans="1:8" ht="19.5" customHeight="1">
      <c r="A52" s="18"/>
      <c r="B52" s="22"/>
      <c r="C52" s="19"/>
      <c r="D52" s="24" t="s">
        <v>82</v>
      </c>
      <c r="E52" s="57">
        <v>387508330</v>
      </c>
      <c r="F52" s="60">
        <v>0</v>
      </c>
      <c r="G52" s="80">
        <f>E52-F52</f>
        <v>387508330</v>
      </c>
      <c r="H52" s="80"/>
    </row>
    <row r="53" spans="1:8" ht="19.5" customHeight="1">
      <c r="A53" s="18"/>
      <c r="B53" s="22"/>
      <c r="C53" s="19"/>
      <c r="D53" s="24" t="s">
        <v>80</v>
      </c>
      <c r="E53" s="77">
        <v>-1925666</v>
      </c>
      <c r="F53" s="60">
        <v>0</v>
      </c>
      <c r="G53" s="90">
        <f>E53-F53</f>
        <v>-1925666</v>
      </c>
      <c r="H53" s="90"/>
    </row>
    <row r="54" spans="1:8" ht="19.5" customHeight="1">
      <c r="A54" s="18"/>
      <c r="B54" s="22"/>
      <c r="C54" s="19"/>
      <c r="D54" s="24" t="s">
        <v>84</v>
      </c>
      <c r="E54" s="57">
        <v>0</v>
      </c>
      <c r="F54" s="60">
        <v>0</v>
      </c>
      <c r="G54" s="80">
        <f>E54-F54</f>
        <v>0</v>
      </c>
      <c r="H54" s="80"/>
    </row>
    <row r="55" spans="1:8" ht="19.5" customHeight="1">
      <c r="A55" s="18"/>
      <c r="B55" s="22"/>
      <c r="C55" s="19"/>
      <c r="D55" s="24" t="s">
        <v>80</v>
      </c>
      <c r="E55" s="57">
        <v>0</v>
      </c>
      <c r="F55" s="60">
        <v>0</v>
      </c>
      <c r="G55" s="80">
        <f>E55-F55</f>
        <v>0</v>
      </c>
      <c r="H55" s="80"/>
    </row>
    <row r="56" spans="1:8" ht="19.5" customHeight="1">
      <c r="A56" s="18"/>
      <c r="B56" s="22"/>
      <c r="C56" s="19"/>
      <c r="D56" s="24" t="s">
        <v>85</v>
      </c>
      <c r="E56" s="57">
        <v>25355454</v>
      </c>
      <c r="F56" s="60">
        <v>900000</v>
      </c>
      <c r="G56" s="80">
        <f>E56-F56</f>
        <v>24455454</v>
      </c>
      <c r="H56" s="80"/>
    </row>
    <row r="57" spans="1:8" ht="19.5" customHeight="1">
      <c r="A57" s="18"/>
      <c r="B57" s="22"/>
      <c r="C57" s="19"/>
      <c r="D57" s="24" t="s">
        <v>80</v>
      </c>
      <c r="E57" s="77">
        <v>-955176</v>
      </c>
      <c r="F57" s="60">
        <v>0</v>
      </c>
      <c r="G57" s="90">
        <f>E57-F57</f>
        <v>-955176</v>
      </c>
      <c r="H57" s="90"/>
    </row>
    <row r="58" spans="1:8" ht="19.5" customHeight="1">
      <c r="A58" s="18"/>
      <c r="B58" s="22"/>
      <c r="C58" s="19"/>
      <c r="D58" s="24" t="s">
        <v>86</v>
      </c>
      <c r="E58" s="57">
        <v>0</v>
      </c>
      <c r="F58" s="60">
        <v>0</v>
      </c>
      <c r="G58" s="80">
        <f>E58-F58</f>
        <v>0</v>
      </c>
      <c r="H58" s="80"/>
    </row>
    <row r="59" spans="1:8" ht="19.5" customHeight="1">
      <c r="A59" s="18"/>
      <c r="B59" s="22"/>
      <c r="C59" s="19"/>
      <c r="D59" s="24" t="s">
        <v>80</v>
      </c>
      <c r="E59" s="57">
        <v>0</v>
      </c>
      <c r="F59" s="60">
        <v>0</v>
      </c>
      <c r="G59" s="80">
        <f>E59-F59</f>
        <v>0</v>
      </c>
      <c r="H59" s="80"/>
    </row>
    <row r="60" spans="1:8" ht="19.5" customHeight="1">
      <c r="A60" s="18"/>
      <c r="B60" s="22"/>
      <c r="C60" s="19"/>
      <c r="D60" s="24" t="s">
        <v>87</v>
      </c>
      <c r="E60" s="57">
        <v>0</v>
      </c>
      <c r="F60" s="60">
        <v>0</v>
      </c>
      <c r="G60" s="80">
        <f>E60-F60</f>
        <v>0</v>
      </c>
      <c r="H60" s="80"/>
    </row>
    <row r="61" spans="1:8" ht="19.5" customHeight="1">
      <c r="A61" s="18"/>
      <c r="B61" s="22"/>
      <c r="C61" s="19"/>
      <c r="D61" s="24" t="s">
        <v>88</v>
      </c>
      <c r="E61" s="57">
        <v>0</v>
      </c>
      <c r="F61" s="60">
        <v>0</v>
      </c>
      <c r="G61" s="80">
        <f>E61-F61</f>
        <v>0</v>
      </c>
      <c r="H61" s="80"/>
    </row>
    <row r="62" spans="1:8" ht="19.5" customHeight="1">
      <c r="A62" s="18"/>
      <c r="B62" s="22"/>
      <c r="C62" s="19"/>
      <c r="D62" s="34" t="s">
        <v>80</v>
      </c>
      <c r="E62" s="57">
        <v>0</v>
      </c>
      <c r="F62" s="60">
        <v>0</v>
      </c>
      <c r="G62" s="81">
        <f>E62-F62</f>
        <v>0</v>
      </c>
      <c r="H62" s="81"/>
    </row>
    <row r="63" spans="1:8" ht="19.5" customHeight="1">
      <c r="A63" s="18"/>
      <c r="B63" s="22"/>
      <c r="C63" s="71" t="s">
        <v>89</v>
      </c>
      <c r="D63" s="72"/>
      <c r="E63" s="74">
        <f>SUM(E64:E67)</f>
        <v>3520000</v>
      </c>
      <c r="F63" s="26">
        <f>SUM(F64:F67)</f>
        <v>0</v>
      </c>
      <c r="G63" s="72">
        <f>E63-F63</f>
        <v>3520000</v>
      </c>
      <c r="H63" s="72"/>
    </row>
    <row r="64" spans="1:8" ht="19.5" customHeight="1">
      <c r="A64" s="18"/>
      <c r="B64" s="22"/>
      <c r="C64" s="19"/>
      <c r="D64" s="50" t="s">
        <v>90</v>
      </c>
      <c r="E64" s="78">
        <v>0</v>
      </c>
      <c r="F64" s="85">
        <v>0</v>
      </c>
      <c r="G64" s="80">
        <f>E64-F64</f>
        <v>0</v>
      </c>
      <c r="H64" s="80"/>
    </row>
    <row r="65" spans="1:8" ht="19.5" customHeight="1">
      <c r="A65" s="18"/>
      <c r="B65" s="22"/>
      <c r="C65" s="19"/>
      <c r="D65" s="34" t="s">
        <v>91</v>
      </c>
      <c r="E65" s="57">
        <v>0</v>
      </c>
      <c r="F65" s="60">
        <v>0</v>
      </c>
      <c r="G65" s="80">
        <f>E65-F65</f>
        <v>0</v>
      </c>
      <c r="H65" s="80"/>
    </row>
    <row r="66" spans="1:8" ht="19.5" customHeight="1">
      <c r="A66" s="18"/>
      <c r="B66" s="22"/>
      <c r="C66" s="19"/>
      <c r="D66" s="34" t="s">
        <v>92</v>
      </c>
      <c r="E66" s="57">
        <v>0</v>
      </c>
      <c r="F66" s="60">
        <v>0</v>
      </c>
      <c r="G66" s="80">
        <f>E66-F66</f>
        <v>0</v>
      </c>
      <c r="H66" s="80"/>
    </row>
    <row r="67" spans="1:8" ht="19.5" customHeight="1">
      <c r="A67" s="18"/>
      <c r="B67" s="22"/>
      <c r="C67" s="19"/>
      <c r="D67" s="34" t="s">
        <v>93</v>
      </c>
      <c r="E67" s="57">
        <v>3520000</v>
      </c>
      <c r="F67" s="60">
        <v>0</v>
      </c>
      <c r="G67" s="80">
        <f>E67-F67</f>
        <v>3520000</v>
      </c>
      <c r="H67" s="80"/>
    </row>
    <row r="68" spans="1:8" ht="19.5" customHeight="1">
      <c r="A68" s="51" t="s">
        <v>94</v>
      </c>
      <c r="B68" s="52"/>
      <c r="C68" s="52"/>
      <c r="D68" s="53"/>
      <c r="E68" s="11">
        <f>SUM(E17,E37)</f>
        <v>1088365613</v>
      </c>
      <c r="F68" s="58">
        <f>SUM(F17,F37)</f>
        <v>403325000</v>
      </c>
      <c r="G68" s="12">
        <f>E68-F68</f>
        <v>685040613</v>
      </c>
      <c r="H68" s="12"/>
    </row>
    <row r="69" spans="1:8" ht="19.5" customHeight="1">
      <c r="A69" s="14"/>
      <c r="B69" s="16" t="s">
        <v>26</v>
      </c>
      <c r="C69" s="16"/>
      <c r="D69" s="17"/>
      <c r="E69" s="16">
        <f>E70</f>
        <v>80266366</v>
      </c>
      <c r="F69" s="39">
        <f>F70</f>
        <v>35724156</v>
      </c>
      <c r="G69" s="17">
        <f>E69-F69</f>
        <v>44542210</v>
      </c>
      <c r="H69" s="17"/>
    </row>
    <row r="70" spans="1:8" ht="19.5" customHeight="1">
      <c r="A70" s="18"/>
      <c r="B70" s="22"/>
      <c r="C70" s="20" t="s">
        <v>26</v>
      </c>
      <c r="D70" s="21"/>
      <c r="E70" s="73">
        <f>SUM(E71:E80)</f>
        <v>80266366</v>
      </c>
      <c r="F70" s="35">
        <f>SUM(F71:F80)</f>
        <v>35724156</v>
      </c>
      <c r="G70" s="79">
        <f>E70-F70</f>
        <v>44542210</v>
      </c>
      <c r="H70" s="79"/>
    </row>
    <row r="71" spans="1:8" ht="19.5" customHeight="1">
      <c r="A71" s="18"/>
      <c r="B71" s="22"/>
      <c r="C71" s="25"/>
      <c r="D71" s="24" t="s">
        <v>29</v>
      </c>
      <c r="E71" s="59">
        <v>0</v>
      </c>
      <c r="F71" s="59">
        <v>0</v>
      </c>
      <c r="G71" s="55">
        <f aca="true" t="shared" si="1" ref="G71:H80">E71-F71</f>
        <v>0</v>
      </c>
      <c r="H71" s="55"/>
    </row>
    <row r="72" spans="1:8" ht="19.5" customHeight="1">
      <c r="A72" s="18"/>
      <c r="B72" s="22"/>
      <c r="C72" s="19"/>
      <c r="D72" s="24" t="s">
        <v>31</v>
      </c>
      <c r="E72" s="59">
        <v>33675058</v>
      </c>
      <c r="F72" s="59">
        <v>4682000</v>
      </c>
      <c r="G72" s="55">
        <f t="shared" si="1"/>
        <v>28993058</v>
      </c>
      <c r="H72" s="55"/>
    </row>
    <row r="73" spans="1:8" ht="19.5" customHeight="1">
      <c r="A73" s="18"/>
      <c r="B73" s="22"/>
      <c r="C73" s="19"/>
      <c r="D73" s="24" t="s">
        <v>33</v>
      </c>
      <c r="E73" s="59">
        <v>28241476</v>
      </c>
      <c r="F73" s="59">
        <v>29443130</v>
      </c>
      <c r="G73" s="55">
        <f t="shared" si="1"/>
        <v>-1201654</v>
      </c>
      <c r="H73" s="55"/>
    </row>
    <row r="74" spans="1:8" ht="19.5" customHeight="1">
      <c r="A74" s="18"/>
      <c r="B74" s="22"/>
      <c r="C74" s="19"/>
      <c r="D74" s="24" t="s">
        <v>35</v>
      </c>
      <c r="E74" s="59">
        <v>7298085</v>
      </c>
      <c r="F74" s="59">
        <v>268440</v>
      </c>
      <c r="G74" s="55">
        <f t="shared" si="1"/>
        <v>7029645</v>
      </c>
      <c r="H74" s="55"/>
    </row>
    <row r="75" spans="1:8" ht="19.5" customHeight="1">
      <c r="A75" s="18"/>
      <c r="B75" s="22"/>
      <c r="C75" s="19"/>
      <c r="D75" s="24" t="s">
        <v>37</v>
      </c>
      <c r="E75" s="59">
        <v>0</v>
      </c>
      <c r="F75" s="59">
        <v>0</v>
      </c>
      <c r="G75" s="55">
        <f t="shared" si="1"/>
        <v>0</v>
      </c>
      <c r="H75" s="55"/>
    </row>
    <row r="76" spans="1:8" ht="19.5" customHeight="1">
      <c r="A76" s="18"/>
      <c r="B76" s="22"/>
      <c r="C76" s="19"/>
      <c r="D76" s="24" t="s">
        <v>39</v>
      </c>
      <c r="E76" s="59">
        <v>3411857</v>
      </c>
      <c r="F76" s="59">
        <v>743909</v>
      </c>
      <c r="G76" s="55">
        <f t="shared" si="1"/>
        <v>2667948</v>
      </c>
      <c r="H76" s="55"/>
    </row>
    <row r="77" spans="1:8" ht="19.5" customHeight="1">
      <c r="A77" s="18"/>
      <c r="B77" s="22"/>
      <c r="C77" s="19"/>
      <c r="D77" s="24" t="s">
        <v>41</v>
      </c>
      <c r="E77" s="59">
        <v>7639890</v>
      </c>
      <c r="F77" s="59">
        <v>586677</v>
      </c>
      <c r="G77" s="55">
        <f t="shared" si="1"/>
        <v>7053213</v>
      </c>
      <c r="H77" s="55"/>
    </row>
    <row r="78" spans="1:8" ht="19.5" customHeight="1">
      <c r="A78" s="18"/>
      <c r="B78" s="22"/>
      <c r="C78" s="19"/>
      <c r="D78" s="24" t="s">
        <v>42</v>
      </c>
      <c r="E78" s="59">
        <v>0</v>
      </c>
      <c r="F78" s="59">
        <v>0</v>
      </c>
      <c r="G78" s="55">
        <f t="shared" si="1"/>
        <v>0</v>
      </c>
      <c r="H78" s="55"/>
    </row>
    <row r="79" spans="1:8" ht="19.5" customHeight="1">
      <c r="A79" s="18"/>
      <c r="B79" s="22"/>
      <c r="C79" s="19"/>
      <c r="D79" s="24" t="s">
        <v>44</v>
      </c>
      <c r="E79" s="59">
        <v>0</v>
      </c>
      <c r="F79" s="59">
        <v>0</v>
      </c>
      <c r="G79" s="55">
        <f t="shared" si="1"/>
        <v>0</v>
      </c>
      <c r="H79" s="55"/>
    </row>
    <row r="80" spans="1:8" ht="19.5" customHeight="1">
      <c r="A80" s="18"/>
      <c r="B80" s="29"/>
      <c r="C80" s="38"/>
      <c r="D80" s="31" t="s">
        <v>46</v>
      </c>
      <c r="E80" s="60">
        <v>0</v>
      </c>
      <c r="F80" s="60">
        <v>0</v>
      </c>
      <c r="G80" s="55">
        <f t="shared" si="1"/>
        <v>0</v>
      </c>
      <c r="H80" s="55"/>
    </row>
    <row r="81" spans="1:8" ht="19.5" customHeight="1">
      <c r="A81" s="37"/>
      <c r="B81" s="16" t="s">
        <v>48</v>
      </c>
      <c r="C81" s="16"/>
      <c r="D81" s="17"/>
      <c r="E81" s="39">
        <f>SUM(E82)</f>
        <v>15159360</v>
      </c>
      <c r="F81" s="39">
        <f>SUM(F82)</f>
        <v>298270</v>
      </c>
      <c r="G81" s="17">
        <f>E81-F81</f>
        <v>14861090</v>
      </c>
      <c r="H81" s="17"/>
    </row>
    <row r="82" spans="1:8" ht="19.5" customHeight="1">
      <c r="A82" s="18"/>
      <c r="B82" s="33"/>
      <c r="C82" s="20" t="s">
        <v>48</v>
      </c>
      <c r="D82" s="21"/>
      <c r="E82" s="35">
        <f>SUM(E83:E85)</f>
        <v>15159360</v>
      </c>
      <c r="F82" s="35">
        <f>SUM(F83:F85)</f>
        <v>298270</v>
      </c>
      <c r="G82" s="79">
        <f>E82-F82</f>
        <v>14861090</v>
      </c>
      <c r="H82" s="79"/>
    </row>
    <row r="83" spans="1:8" ht="19.5" customHeight="1">
      <c r="A83" s="18"/>
      <c r="B83" s="22"/>
      <c r="C83" s="25"/>
      <c r="D83" s="24" t="s">
        <v>51</v>
      </c>
      <c r="E83" s="59">
        <v>0</v>
      </c>
      <c r="F83" s="59">
        <v>0</v>
      </c>
      <c r="G83" s="55">
        <f>E83-F83</f>
        <v>0</v>
      </c>
      <c r="H83" s="55"/>
    </row>
    <row r="84" spans="1:8" ht="19.5" customHeight="1">
      <c r="A84" s="18"/>
      <c r="B84" s="22"/>
      <c r="C84" s="19"/>
      <c r="D84" s="24" t="s">
        <v>53</v>
      </c>
      <c r="E84" s="59">
        <v>15159360</v>
      </c>
      <c r="F84" s="59">
        <v>298270</v>
      </c>
      <c r="G84" s="55">
        <f>E84-F84</f>
        <v>14861090</v>
      </c>
      <c r="H84" s="55"/>
    </row>
    <row r="85" spans="1:8" ht="19.5" customHeight="1">
      <c r="A85" s="18"/>
      <c r="B85" s="22"/>
      <c r="C85" s="19"/>
      <c r="D85" s="34" t="s">
        <v>55</v>
      </c>
      <c r="E85" s="60">
        <v>0</v>
      </c>
      <c r="F85" s="60">
        <v>0</v>
      </c>
      <c r="G85" s="86">
        <f>E85-F85</f>
        <v>0</v>
      </c>
      <c r="H85" s="86"/>
    </row>
    <row r="86" spans="1:8" ht="19.5" customHeight="1">
      <c r="A86" s="10" t="s">
        <v>25</v>
      </c>
      <c r="B86" s="11"/>
      <c r="C86" s="11"/>
      <c r="D86" s="12"/>
      <c r="E86" s="11">
        <f>SUM(E69,E81)</f>
        <v>95425726</v>
      </c>
      <c r="F86" s="58">
        <f>SUM(F69,F81)</f>
        <v>36022426</v>
      </c>
      <c r="G86" s="12">
        <f>E86-F86</f>
        <v>59403300</v>
      </c>
      <c r="H86" s="12"/>
    </row>
    <row r="87" spans="1:8" ht="19.5" customHeight="1">
      <c r="A87" s="48"/>
      <c r="B87" s="15" t="s">
        <v>61</v>
      </c>
      <c r="C87" s="16"/>
      <c r="D87" s="17"/>
      <c r="E87" s="16">
        <f>E88</f>
        <v>55000000</v>
      </c>
      <c r="F87" s="39">
        <f>F88</f>
        <v>55000000</v>
      </c>
      <c r="G87" s="17">
        <f aca="true" t="shared" si="2" ref="G87:G95">E87-F87</f>
        <v>0</v>
      </c>
      <c r="H87" s="17"/>
    </row>
    <row r="88" spans="1:8" ht="19.5" customHeight="1">
      <c r="A88" s="18"/>
      <c r="B88" s="33"/>
      <c r="C88" s="20" t="s">
        <v>61</v>
      </c>
      <c r="D88" s="21"/>
      <c r="E88" s="73">
        <f>E89</f>
        <v>55000000</v>
      </c>
      <c r="F88" s="35">
        <f>F89</f>
        <v>55000000</v>
      </c>
      <c r="G88" s="79">
        <f t="shared" si="2"/>
        <v>0</v>
      </c>
      <c r="H88" s="79"/>
    </row>
    <row r="89" spans="1:8" ht="19.5" customHeight="1">
      <c r="A89" s="18"/>
      <c r="B89" s="29"/>
      <c r="C89" s="30"/>
      <c r="D89" s="31" t="s">
        <v>61</v>
      </c>
      <c r="E89" s="57">
        <v>55000000</v>
      </c>
      <c r="F89" s="60">
        <v>55000000</v>
      </c>
      <c r="G89" s="79">
        <f t="shared" si="2"/>
        <v>0</v>
      </c>
      <c r="H89" s="79"/>
    </row>
    <row r="90" spans="1:8" ht="19.5" customHeight="1">
      <c r="A90" s="37"/>
      <c r="B90" s="16" t="s">
        <v>65</v>
      </c>
      <c r="C90" s="16"/>
      <c r="D90" s="17"/>
      <c r="E90" s="39">
        <f>E91+E96</f>
        <v>937939887</v>
      </c>
      <c r="F90" s="39">
        <f>F91+F96</f>
        <v>312302574</v>
      </c>
      <c r="G90" s="17">
        <f t="shared" si="2"/>
        <v>625637313</v>
      </c>
      <c r="H90" s="17"/>
    </row>
    <row r="91" spans="1:8" ht="19.5" customHeight="1">
      <c r="A91" s="18"/>
      <c r="B91" s="33"/>
      <c r="C91" s="20" t="s">
        <v>65</v>
      </c>
      <c r="D91" s="21"/>
      <c r="E91" s="73">
        <f>SUM(E92:E95)</f>
        <v>0</v>
      </c>
      <c r="F91" s="35">
        <f>SUM(F92:F95)</f>
        <v>0</v>
      </c>
      <c r="G91" s="79">
        <f t="shared" si="2"/>
        <v>0</v>
      </c>
      <c r="H91" s="79"/>
    </row>
    <row r="92" spans="1:8" ht="19.5" customHeight="1">
      <c r="A92" s="18"/>
      <c r="B92" s="22"/>
      <c r="C92" s="25"/>
      <c r="D92" s="24" t="s">
        <v>68</v>
      </c>
      <c r="E92" s="56">
        <v>0</v>
      </c>
      <c r="F92" s="59">
        <v>0</v>
      </c>
      <c r="G92" s="79">
        <f t="shared" si="2"/>
        <v>0</v>
      </c>
      <c r="H92" s="79"/>
    </row>
    <row r="93" spans="1:8" ht="19.5" customHeight="1">
      <c r="A93" s="18"/>
      <c r="B93" s="22"/>
      <c r="C93" s="19"/>
      <c r="D93" s="24" t="s">
        <v>70</v>
      </c>
      <c r="E93" s="56">
        <v>0</v>
      </c>
      <c r="F93" s="59">
        <v>0</v>
      </c>
      <c r="G93" s="79">
        <f t="shared" si="2"/>
        <v>0</v>
      </c>
      <c r="H93" s="79"/>
    </row>
    <row r="94" spans="1:8" ht="19.5" customHeight="1">
      <c r="A94" s="18"/>
      <c r="B94" s="22"/>
      <c r="C94" s="19"/>
      <c r="D94" s="24" t="s">
        <v>72</v>
      </c>
      <c r="E94" s="56">
        <v>0</v>
      </c>
      <c r="F94" s="59">
        <v>0</v>
      </c>
      <c r="G94" s="79">
        <f t="shared" si="2"/>
        <v>0</v>
      </c>
      <c r="H94" s="79"/>
    </row>
    <row r="95" spans="1:8" ht="19.5" customHeight="1">
      <c r="A95" s="18"/>
      <c r="B95" s="22"/>
      <c r="C95" s="19"/>
      <c r="D95" s="24" t="s">
        <v>74</v>
      </c>
      <c r="E95" s="56">
        <v>0</v>
      </c>
      <c r="F95" s="59">
        <v>0</v>
      </c>
      <c r="G95" s="79">
        <f t="shared" si="2"/>
        <v>0</v>
      </c>
      <c r="H95" s="79"/>
    </row>
    <row r="96" spans="1:8" ht="19.5" customHeight="1">
      <c r="A96" s="18"/>
      <c r="B96" s="22"/>
      <c r="C96" s="26" t="s">
        <v>172</v>
      </c>
      <c r="D96" s="27"/>
      <c r="E96" s="26">
        <f>E97</f>
        <v>937939887</v>
      </c>
      <c r="F96" s="26">
        <f>F97</f>
        <v>312302574</v>
      </c>
      <c r="G96" s="72">
        <f>E96-F96</f>
        <v>625637313</v>
      </c>
      <c r="H96" s="72"/>
    </row>
    <row r="97" spans="1:8" ht="19.5" customHeight="1">
      <c r="A97" s="18"/>
      <c r="B97" s="22"/>
      <c r="C97" s="23"/>
      <c r="D97" s="24" t="s">
        <v>172</v>
      </c>
      <c r="E97" s="59">
        <v>937939887</v>
      </c>
      <c r="F97" s="59">
        <v>312302574</v>
      </c>
      <c r="G97" s="79">
        <f>E97-F97</f>
        <v>625637313</v>
      </c>
      <c r="H97" s="79"/>
    </row>
    <row r="98" spans="1:8" ht="19.5" customHeight="1">
      <c r="A98" s="37"/>
      <c r="B98" s="16" t="s">
        <v>77</v>
      </c>
      <c r="C98" s="16"/>
      <c r="D98" s="17"/>
      <c r="E98" s="16">
        <f>E99</f>
        <v>0</v>
      </c>
      <c r="F98" s="39">
        <f>F99</f>
        <v>0</v>
      </c>
      <c r="G98" s="17">
        <f>E98-F98</f>
        <v>0</v>
      </c>
      <c r="H98" s="17"/>
    </row>
    <row r="99" spans="1:8" ht="19.5" customHeight="1">
      <c r="A99" s="18"/>
      <c r="B99" s="22"/>
      <c r="C99" s="35" t="s">
        <v>77</v>
      </c>
      <c r="D99" s="36"/>
      <c r="E99" s="73">
        <f>SUM(E100:E101)</f>
        <v>0</v>
      </c>
      <c r="F99" s="35">
        <f>SUM(F100:F101)</f>
        <v>0</v>
      </c>
      <c r="G99" s="79">
        <f>E99-F99</f>
        <v>0</v>
      </c>
      <c r="H99" s="79"/>
    </row>
    <row r="100" spans="1:8" ht="19.5" customHeight="1">
      <c r="A100" s="18"/>
      <c r="B100" s="22"/>
      <c r="C100" s="25"/>
      <c r="D100" s="24" t="s">
        <v>81</v>
      </c>
      <c r="E100" s="56">
        <v>0</v>
      </c>
      <c r="F100" s="59">
        <v>0</v>
      </c>
      <c r="G100" s="79">
        <f>E100-F100</f>
        <v>0</v>
      </c>
      <c r="H100" s="79"/>
    </row>
    <row r="101" spans="1:8" ht="19.5" customHeight="1">
      <c r="A101" s="18"/>
      <c r="B101" s="22"/>
      <c r="C101" s="19"/>
      <c r="D101" s="24" t="s">
        <v>83</v>
      </c>
      <c r="E101" s="56">
        <v>0</v>
      </c>
      <c r="F101" s="59">
        <v>0</v>
      </c>
      <c r="G101" s="79">
        <f>E101-F101</f>
        <v>0</v>
      </c>
      <c r="H101" s="79"/>
    </row>
    <row r="102" spans="1:8" ht="19.5" customHeight="1">
      <c r="A102" s="10" t="s">
        <v>59</v>
      </c>
      <c r="B102" s="11"/>
      <c r="C102" s="11"/>
      <c r="D102" s="12"/>
      <c r="E102" s="11">
        <f>SUM(E87,E90,E98)</f>
        <v>992939887</v>
      </c>
      <c r="F102" s="58">
        <f>SUM(F87,F90,F98)</f>
        <v>367302574</v>
      </c>
      <c r="G102" s="12">
        <f>E102-F102</f>
        <v>625637313</v>
      </c>
      <c r="H102" s="12"/>
    </row>
    <row r="103" spans="1:8" ht="19.5" customHeight="1">
      <c r="A103" s="51" t="s">
        <v>24</v>
      </c>
      <c r="B103" s="52"/>
      <c r="C103" s="52"/>
      <c r="D103" s="53"/>
      <c r="E103" s="11">
        <f>SUM(E86,E102)</f>
        <v>1088365613</v>
      </c>
      <c r="F103" s="58">
        <f>SUM(F86,F102)</f>
        <v>403325000</v>
      </c>
      <c r="G103" s="12">
        <f>E103-F103</f>
        <v>685040613</v>
      </c>
      <c r="H103" s="12"/>
    </row>
  </sheetData>
  <mergeCells count="7">
    <mergeCell ref="A8:D8"/>
    <mergeCell ref="A1:H1"/>
    <mergeCell ref="A2:H2"/>
    <mergeCell ref="A3:H3"/>
    <mergeCell ref="A5:C5"/>
    <mergeCell ref="D5:E5"/>
    <mergeCell ref="G5:H5"/>
  </mergeCells>
  <printOptions horizontalCentered="1"/>
  <pageMargins left="0.15748031496062992" right="0.15748031496062992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7"/>
  <sheetViews>
    <sheetView workbookViewId="0" topLeftCell="A1">
      <pane ySplit="9" topLeftCell="BM10" activePane="bottomLeft" state="frozen"/>
      <selection pane="topLeft" activeCell="A1" sqref="A1"/>
      <selection pane="bottomLeft" activeCell="D4" sqref="D4"/>
    </sheetView>
  </sheetViews>
  <sheetFormatPr defaultColWidth="8.88671875" defaultRowHeight="19.5" customHeight="1"/>
  <cols>
    <col min="1" max="3" width="4.3359375" style="1" customWidth="1"/>
    <col min="4" max="4" width="16.77734375" style="1" customWidth="1"/>
    <col min="5" max="7" width="14.77734375" style="1" customWidth="1"/>
    <col min="8" max="8" width="12.77734375" style="1" customWidth="1"/>
    <col min="9" max="11" width="3.3359375" style="1" customWidth="1"/>
    <col min="12" max="12" width="15.77734375" style="1" customWidth="1"/>
    <col min="13" max="16" width="13.77734375" style="1" customWidth="1"/>
    <col min="17" max="16384" width="12.77734375" style="1" customWidth="1"/>
  </cols>
  <sheetData>
    <row r="1" spans="1:15" ht="39.75" customHeight="1">
      <c r="A1" s="105" t="s">
        <v>210</v>
      </c>
      <c r="B1" s="105"/>
      <c r="C1" s="105"/>
      <c r="D1" s="105"/>
      <c r="E1" s="105"/>
      <c r="F1" s="105"/>
      <c r="G1" s="105"/>
      <c r="H1" s="105"/>
      <c r="I1" s="88"/>
      <c r="J1" s="88"/>
      <c r="K1" s="88"/>
      <c r="L1" s="88"/>
      <c r="M1" s="88"/>
      <c r="N1" s="88"/>
      <c r="O1" s="88"/>
    </row>
    <row r="2" spans="1:8" s="108" customFormat="1" ht="19.5" customHeight="1">
      <c r="A2" s="107" t="s">
        <v>209</v>
      </c>
      <c r="B2" s="107"/>
      <c r="C2" s="107"/>
      <c r="D2" s="107"/>
      <c r="E2" s="107"/>
      <c r="F2" s="107"/>
      <c r="G2" s="107"/>
      <c r="H2" s="107"/>
    </row>
    <row r="3" spans="1:8" s="108" customFormat="1" ht="19.5" customHeight="1">
      <c r="A3" s="107" t="s">
        <v>211</v>
      </c>
      <c r="B3" s="107"/>
      <c r="C3" s="107"/>
      <c r="D3" s="107"/>
      <c r="E3" s="107"/>
      <c r="F3" s="107"/>
      <c r="G3" s="107"/>
      <c r="H3" s="107"/>
    </row>
    <row r="4" spans="1:8" s="108" customFormat="1" ht="19.5" customHeight="1">
      <c r="A4" s="109"/>
      <c r="B4" s="109"/>
      <c r="C4" s="109"/>
      <c r="D4" s="109"/>
      <c r="E4" s="109"/>
      <c r="F4" s="109"/>
      <c r="G4" s="109"/>
      <c r="H4" s="109"/>
    </row>
    <row r="5" spans="1:8" s="32" customFormat="1" ht="19.5" customHeight="1">
      <c r="A5" s="112" t="s">
        <v>214</v>
      </c>
      <c r="B5" s="113"/>
      <c r="C5" s="114"/>
      <c r="D5" s="110" t="s">
        <v>212</v>
      </c>
      <c r="E5" s="110"/>
      <c r="F5" s="111" t="s">
        <v>215</v>
      </c>
      <c r="G5" s="110" t="s">
        <v>213</v>
      </c>
      <c r="H5" s="110"/>
    </row>
    <row r="6" spans="1:8" ht="19.5" customHeight="1">
      <c r="A6" s="106"/>
      <c r="B6" s="106"/>
      <c r="C6" s="106"/>
      <c r="D6" s="106"/>
      <c r="E6" s="106"/>
      <c r="F6" s="106"/>
      <c r="G6" s="106"/>
      <c r="H6" s="106"/>
    </row>
    <row r="7" spans="1:8" ht="19.5" customHeight="1">
      <c r="A7" s="54" t="s">
        <v>208</v>
      </c>
      <c r="H7" s="117" t="s">
        <v>227</v>
      </c>
    </row>
    <row r="8" spans="1:8" ht="19.5" customHeight="1">
      <c r="A8" s="89" t="s">
        <v>95</v>
      </c>
      <c r="B8" s="89"/>
      <c r="C8" s="89"/>
      <c r="D8" s="89"/>
      <c r="E8" s="87" t="s">
        <v>197</v>
      </c>
      <c r="F8" s="87" t="s">
        <v>198</v>
      </c>
      <c r="G8" s="89" t="s">
        <v>96</v>
      </c>
      <c r="H8" s="89" t="s">
        <v>181</v>
      </c>
    </row>
    <row r="9" spans="1:8" ht="19.5" customHeight="1">
      <c r="A9" s="87" t="s">
        <v>1</v>
      </c>
      <c r="B9" s="87" t="s">
        <v>2</v>
      </c>
      <c r="C9" s="87" t="s">
        <v>3</v>
      </c>
      <c r="D9" s="87" t="s">
        <v>4</v>
      </c>
      <c r="E9" s="87" t="s">
        <v>170</v>
      </c>
      <c r="F9" s="87" t="s">
        <v>171</v>
      </c>
      <c r="G9" s="89"/>
      <c r="H9" s="89"/>
    </row>
    <row r="10" spans="1:8" ht="19.5" customHeight="1">
      <c r="A10" s="92" t="s">
        <v>177</v>
      </c>
      <c r="B10" s="15"/>
      <c r="C10" s="16"/>
      <c r="D10" s="17"/>
      <c r="E10" s="92">
        <f>E23</f>
        <v>193252709</v>
      </c>
      <c r="F10" s="92">
        <f>F23</f>
        <v>9340000</v>
      </c>
      <c r="G10" s="98">
        <f>E10-F10</f>
        <v>183912709</v>
      </c>
      <c r="H10" s="92"/>
    </row>
    <row r="11" spans="1:8" ht="19.5" customHeight="1">
      <c r="A11" s="92" t="s">
        <v>202</v>
      </c>
      <c r="B11" s="15"/>
      <c r="C11" s="16"/>
      <c r="D11" s="17"/>
      <c r="E11" s="92">
        <f>E37</f>
        <v>97905293</v>
      </c>
      <c r="F11" s="92">
        <f>F37</f>
        <v>1613550</v>
      </c>
      <c r="G11" s="98">
        <f aca="true" t="shared" si="0" ref="G11:G21">E11-F11</f>
        <v>96291743</v>
      </c>
      <c r="H11" s="92"/>
    </row>
    <row r="12" spans="1:8" ht="19.5" customHeight="1">
      <c r="A12" s="92" t="s">
        <v>183</v>
      </c>
      <c r="B12" s="15"/>
      <c r="C12" s="16"/>
      <c r="D12" s="17"/>
      <c r="E12" s="92">
        <f>E57</f>
        <v>95347416</v>
      </c>
      <c r="F12" s="92">
        <f>F57</f>
        <v>7726450</v>
      </c>
      <c r="G12" s="98">
        <f t="shared" si="0"/>
        <v>87620966</v>
      </c>
      <c r="H12" s="92"/>
    </row>
    <row r="13" spans="1:8" ht="19.5" customHeight="1">
      <c r="A13" s="92" t="s">
        <v>207</v>
      </c>
      <c r="B13" s="15"/>
      <c r="C13" s="16"/>
      <c r="D13" s="17"/>
      <c r="E13" s="92">
        <f>E58</f>
        <v>177936895</v>
      </c>
      <c r="F13" s="92">
        <f>F58</f>
        <v>9414617</v>
      </c>
      <c r="G13" s="98">
        <f t="shared" si="0"/>
        <v>168522278</v>
      </c>
      <c r="H13" s="92"/>
    </row>
    <row r="14" spans="1:8" ht="19.5" customHeight="1">
      <c r="A14" s="92" t="s">
        <v>182</v>
      </c>
      <c r="B14" s="15"/>
      <c r="C14" s="16"/>
      <c r="D14" s="17"/>
      <c r="E14" s="98">
        <f>E85</f>
        <v>-82589479</v>
      </c>
      <c r="F14" s="98">
        <f>F85</f>
        <v>-1688167</v>
      </c>
      <c r="G14" s="98">
        <f t="shared" si="0"/>
        <v>-80901312</v>
      </c>
      <c r="H14" s="92"/>
    </row>
    <row r="15" spans="1:8" ht="19.5" customHeight="1">
      <c r="A15" s="92" t="s">
        <v>193</v>
      </c>
      <c r="B15" s="15"/>
      <c r="C15" s="16"/>
      <c r="D15" s="17"/>
      <c r="E15" s="92">
        <f>E86</f>
        <v>1386994280</v>
      </c>
      <c r="F15" s="92">
        <f>F86</f>
        <v>314002500</v>
      </c>
      <c r="G15" s="98">
        <f t="shared" si="0"/>
        <v>1072991780</v>
      </c>
      <c r="H15" s="92"/>
    </row>
    <row r="16" spans="1:8" ht="19.5" customHeight="1">
      <c r="A16" s="92" t="s">
        <v>203</v>
      </c>
      <c r="B16" s="15"/>
      <c r="C16" s="16"/>
      <c r="D16" s="17"/>
      <c r="E16" s="92">
        <f>E117</f>
        <v>1304404801</v>
      </c>
      <c r="F16" s="92">
        <f>F117</f>
        <v>312314333</v>
      </c>
      <c r="G16" s="98">
        <f t="shared" si="0"/>
        <v>992090468</v>
      </c>
      <c r="H16" s="92"/>
    </row>
    <row r="17" spans="1:8" ht="19.5" customHeight="1">
      <c r="A17" s="92" t="s">
        <v>185</v>
      </c>
      <c r="B17" s="15"/>
      <c r="C17" s="16"/>
      <c r="D17" s="17"/>
      <c r="E17" s="92">
        <f>E141</f>
        <v>0</v>
      </c>
      <c r="F17" s="92">
        <f>F141</f>
        <v>0</v>
      </c>
      <c r="G17" s="98">
        <f t="shared" si="0"/>
        <v>0</v>
      </c>
      <c r="H17" s="92"/>
    </row>
    <row r="18" spans="1:8" ht="19.5" customHeight="1">
      <c r="A18" s="92" t="s">
        <v>206</v>
      </c>
      <c r="B18" s="15"/>
      <c r="C18" s="16"/>
      <c r="D18" s="17"/>
      <c r="E18" s="92">
        <f>E142</f>
        <v>0</v>
      </c>
      <c r="F18" s="92">
        <f>F142</f>
        <v>0</v>
      </c>
      <c r="G18" s="98">
        <f t="shared" si="0"/>
        <v>0</v>
      </c>
      <c r="H18" s="92"/>
    </row>
    <row r="19" spans="1:8" ht="19.5" customHeight="1">
      <c r="A19" s="92" t="s">
        <v>194</v>
      </c>
      <c r="B19" s="15"/>
      <c r="C19" s="16"/>
      <c r="D19" s="17"/>
      <c r="E19" s="92">
        <f>E149</f>
        <v>0</v>
      </c>
      <c r="F19" s="92">
        <f>F149</f>
        <v>0</v>
      </c>
      <c r="G19" s="98">
        <f t="shared" si="0"/>
        <v>0</v>
      </c>
      <c r="H19" s="92"/>
    </row>
    <row r="20" spans="1:8" ht="19.5" customHeight="1">
      <c r="A20" s="92" t="s">
        <v>195</v>
      </c>
      <c r="B20" s="15"/>
      <c r="C20" s="16"/>
      <c r="D20" s="17"/>
      <c r="E20" s="92">
        <f>E150</f>
        <v>0</v>
      </c>
      <c r="F20" s="92">
        <f>F150</f>
        <v>0</v>
      </c>
      <c r="G20" s="98">
        <f t="shared" si="0"/>
        <v>0</v>
      </c>
      <c r="H20" s="92"/>
    </row>
    <row r="21" spans="1:8" ht="19.5" customHeight="1">
      <c r="A21" s="92" t="s">
        <v>196</v>
      </c>
      <c r="B21" s="15"/>
      <c r="C21" s="16"/>
      <c r="D21" s="17"/>
      <c r="E21" s="92">
        <f>E154</f>
        <v>0</v>
      </c>
      <c r="F21" s="92">
        <f>F154</f>
        <v>0</v>
      </c>
      <c r="G21" s="98">
        <f t="shared" si="0"/>
        <v>0</v>
      </c>
      <c r="H21" s="92"/>
    </row>
    <row r="23" spans="1:8" ht="19.5" customHeight="1">
      <c r="A23" s="99" t="s">
        <v>177</v>
      </c>
      <c r="B23" s="58"/>
      <c r="C23" s="13"/>
      <c r="D23" s="91"/>
      <c r="E23" s="91">
        <f>SUM(E24)</f>
        <v>193252709</v>
      </c>
      <c r="F23" s="91">
        <f>SUM(F24)</f>
        <v>9340000</v>
      </c>
      <c r="G23" s="91">
        <f>E23-F23</f>
        <v>183912709</v>
      </c>
      <c r="H23" s="91"/>
    </row>
    <row r="24" spans="1:8" ht="19.5" customHeight="1">
      <c r="A24" s="100"/>
      <c r="B24" s="39" t="s">
        <v>6</v>
      </c>
      <c r="C24" s="9"/>
      <c r="D24" s="92"/>
      <c r="E24" s="92">
        <f>SUM(E25,E27,E30,E32,E34)</f>
        <v>193252709</v>
      </c>
      <c r="F24" s="92">
        <f>SUM(F25,F27,F30,F32,F34)</f>
        <v>9340000</v>
      </c>
      <c r="G24" s="92">
        <f>E24-F24</f>
        <v>183912709</v>
      </c>
      <c r="H24" s="92"/>
    </row>
    <row r="25" spans="1:8" ht="19.5" customHeight="1">
      <c r="A25" s="101"/>
      <c r="B25" s="102"/>
      <c r="C25" s="103" t="s">
        <v>8</v>
      </c>
      <c r="D25" s="94"/>
      <c r="E25" s="94">
        <f>SUM(E26)</f>
        <v>0</v>
      </c>
      <c r="F25" s="94">
        <f>SUM(F26)</f>
        <v>0</v>
      </c>
      <c r="G25" s="94">
        <f>E25-F25</f>
        <v>0</v>
      </c>
      <c r="H25" s="94"/>
    </row>
    <row r="26" spans="1:8" ht="19.5" customHeight="1">
      <c r="A26" s="101"/>
      <c r="B26" s="102"/>
      <c r="C26" s="104"/>
      <c r="D26" s="93" t="s">
        <v>199</v>
      </c>
      <c r="E26" s="95">
        <v>0</v>
      </c>
      <c r="F26" s="95">
        <v>0</v>
      </c>
      <c r="G26" s="96">
        <f>E26-F26</f>
        <v>0</v>
      </c>
      <c r="H26" s="94"/>
    </row>
    <row r="27" spans="1:8" ht="19.5" customHeight="1">
      <c r="A27" s="101"/>
      <c r="B27" s="102"/>
      <c r="C27" s="103" t="s">
        <v>104</v>
      </c>
      <c r="D27" s="94"/>
      <c r="E27" s="94">
        <f>SUM(E28:E29)</f>
        <v>193252709</v>
      </c>
      <c r="F27" s="94">
        <f>SUM(F28:F29)</f>
        <v>9340000</v>
      </c>
      <c r="G27" s="94">
        <f aca="true" t="shared" si="1" ref="G27:G36">E27-F27</f>
        <v>183912709</v>
      </c>
      <c r="H27" s="94"/>
    </row>
    <row r="28" spans="1:8" ht="19.5" customHeight="1">
      <c r="A28" s="101"/>
      <c r="B28" s="102"/>
      <c r="C28" s="104"/>
      <c r="D28" s="93" t="s">
        <v>104</v>
      </c>
      <c r="E28" s="95">
        <v>0</v>
      </c>
      <c r="F28" s="95">
        <v>0</v>
      </c>
      <c r="G28" s="96">
        <f t="shared" si="1"/>
        <v>0</v>
      </c>
      <c r="H28" s="94"/>
    </row>
    <row r="29" spans="1:8" ht="19.5" customHeight="1">
      <c r="A29" s="101"/>
      <c r="B29" s="102"/>
      <c r="C29" s="104"/>
      <c r="D29" s="93" t="s">
        <v>175</v>
      </c>
      <c r="E29" s="95">
        <f>66439093+81500000+31456416+13857200</f>
        <v>193252709</v>
      </c>
      <c r="F29" s="95">
        <f>8800000+150000+390000</f>
        <v>9340000</v>
      </c>
      <c r="G29" s="96">
        <f>E29-F29</f>
        <v>183912709</v>
      </c>
      <c r="H29" s="94"/>
    </row>
    <row r="30" spans="1:8" ht="19.5" customHeight="1">
      <c r="A30" s="101"/>
      <c r="B30" s="102"/>
      <c r="C30" s="103" t="s">
        <v>107</v>
      </c>
      <c r="D30" s="94"/>
      <c r="E30" s="94">
        <f>E31</f>
        <v>0</v>
      </c>
      <c r="F30" s="94">
        <f>F31</f>
        <v>0</v>
      </c>
      <c r="G30" s="94">
        <f t="shared" si="1"/>
        <v>0</v>
      </c>
      <c r="H30" s="94"/>
    </row>
    <row r="31" spans="1:8" ht="19.5" customHeight="1">
      <c r="A31" s="101"/>
      <c r="B31" s="102"/>
      <c r="C31" s="104"/>
      <c r="D31" s="93" t="s">
        <v>107</v>
      </c>
      <c r="E31" s="95">
        <v>0</v>
      </c>
      <c r="F31" s="95">
        <v>0</v>
      </c>
      <c r="G31" s="96">
        <f t="shared" si="1"/>
        <v>0</v>
      </c>
      <c r="H31" s="94"/>
    </row>
    <row r="32" spans="1:8" ht="19.5" customHeight="1">
      <c r="A32" s="101"/>
      <c r="B32" s="102"/>
      <c r="C32" s="103" t="s">
        <v>109</v>
      </c>
      <c r="D32" s="94"/>
      <c r="E32" s="94">
        <f>E33</f>
        <v>0</v>
      </c>
      <c r="F32" s="94">
        <f>F33</f>
        <v>0</v>
      </c>
      <c r="G32" s="94">
        <f t="shared" si="1"/>
        <v>0</v>
      </c>
      <c r="H32" s="94"/>
    </row>
    <row r="33" spans="1:8" ht="19.5" customHeight="1">
      <c r="A33" s="101"/>
      <c r="B33" s="102"/>
      <c r="C33" s="104"/>
      <c r="D33" s="93" t="s">
        <v>109</v>
      </c>
      <c r="E33" s="95">
        <v>0</v>
      </c>
      <c r="F33" s="95">
        <v>0</v>
      </c>
      <c r="G33" s="96">
        <f t="shared" si="1"/>
        <v>0</v>
      </c>
      <c r="H33" s="94"/>
    </row>
    <row r="34" spans="1:8" ht="19.5" customHeight="1">
      <c r="A34" s="101"/>
      <c r="B34" s="102"/>
      <c r="C34" s="103" t="s">
        <v>11</v>
      </c>
      <c r="D34" s="94"/>
      <c r="E34" s="94">
        <f>SUM(E35:E36)</f>
        <v>0</v>
      </c>
      <c r="F34" s="94">
        <f>SUM(F35:F36)</f>
        <v>0</v>
      </c>
      <c r="G34" s="94">
        <f t="shared" si="1"/>
        <v>0</v>
      </c>
      <c r="H34" s="94"/>
    </row>
    <row r="35" spans="1:8" ht="19.5" customHeight="1">
      <c r="A35" s="101"/>
      <c r="B35" s="102"/>
      <c r="C35" s="104"/>
      <c r="D35" s="93" t="s">
        <v>11</v>
      </c>
      <c r="E35" s="95">
        <v>0</v>
      </c>
      <c r="F35" s="95">
        <v>0</v>
      </c>
      <c r="G35" s="96">
        <f>E35-F35</f>
        <v>0</v>
      </c>
      <c r="H35" s="94"/>
    </row>
    <row r="36" spans="1:8" ht="19.5" customHeight="1">
      <c r="A36" s="101"/>
      <c r="B36" s="102"/>
      <c r="C36" s="104"/>
      <c r="D36" s="93" t="s">
        <v>176</v>
      </c>
      <c r="E36" s="95">
        <v>0</v>
      </c>
      <c r="F36" s="95">
        <v>0</v>
      </c>
      <c r="G36" s="96">
        <f t="shared" si="1"/>
        <v>0</v>
      </c>
      <c r="H36" s="94"/>
    </row>
    <row r="37" spans="1:8" ht="19.5" customHeight="1">
      <c r="A37" s="99" t="s">
        <v>178</v>
      </c>
      <c r="B37" s="58"/>
      <c r="C37" s="13"/>
      <c r="D37" s="91"/>
      <c r="E37" s="91">
        <f>SUM(E38)</f>
        <v>97905293</v>
      </c>
      <c r="F37" s="91">
        <f>SUM(F38)</f>
        <v>1613550</v>
      </c>
      <c r="G37" s="91">
        <f>E37-F37</f>
        <v>96291743</v>
      </c>
      <c r="H37" s="91"/>
    </row>
    <row r="38" spans="1:8" ht="19.5" customHeight="1">
      <c r="A38" s="100"/>
      <c r="B38" s="39" t="s">
        <v>7</v>
      </c>
      <c r="C38" s="9"/>
      <c r="D38" s="92"/>
      <c r="E38" s="92">
        <f>SUM(E39,E42,E48,E50,E54)</f>
        <v>97905293</v>
      </c>
      <c r="F38" s="92">
        <f>SUM(F39,F42,F48,F50,F54)</f>
        <v>1613550</v>
      </c>
      <c r="G38" s="92">
        <f>E38-F38</f>
        <v>96291743</v>
      </c>
      <c r="H38" s="92"/>
    </row>
    <row r="39" spans="1:8" ht="19.5" customHeight="1">
      <c r="A39" s="101"/>
      <c r="B39" s="102"/>
      <c r="C39" s="103" t="s">
        <v>9</v>
      </c>
      <c r="D39" s="94"/>
      <c r="E39" s="94">
        <f>SUM(E40:E41)</f>
        <v>0</v>
      </c>
      <c r="F39" s="94">
        <f>SUM(F40:F41)</f>
        <v>0</v>
      </c>
      <c r="G39" s="94">
        <f>E39-F39</f>
        <v>0</v>
      </c>
      <c r="H39" s="94"/>
    </row>
    <row r="40" spans="1:8" ht="19.5" customHeight="1">
      <c r="A40" s="101"/>
      <c r="B40" s="102"/>
      <c r="C40" s="104"/>
      <c r="D40" s="93" t="s">
        <v>200</v>
      </c>
      <c r="E40" s="95">
        <v>0</v>
      </c>
      <c r="F40" s="95">
        <v>0</v>
      </c>
      <c r="G40" s="96">
        <f>E40-F40</f>
        <v>0</v>
      </c>
      <c r="H40" s="96"/>
    </row>
    <row r="41" spans="1:8" ht="19.5" customHeight="1">
      <c r="A41" s="101"/>
      <c r="B41" s="102"/>
      <c r="C41" s="104"/>
      <c r="D41" s="93" t="s">
        <v>201</v>
      </c>
      <c r="E41" s="95">
        <v>0</v>
      </c>
      <c r="F41" s="95">
        <v>0</v>
      </c>
      <c r="G41" s="96">
        <f aca="true" t="shared" si="2" ref="G41:G56">E41-F41</f>
        <v>0</v>
      </c>
      <c r="H41" s="96"/>
    </row>
    <row r="42" spans="1:8" ht="19.5" customHeight="1">
      <c r="A42" s="101"/>
      <c r="B42" s="102"/>
      <c r="C42" s="103" t="s">
        <v>10</v>
      </c>
      <c r="D42" s="94"/>
      <c r="E42" s="94">
        <f>SUM(E43:E47)</f>
        <v>97905293</v>
      </c>
      <c r="F42" s="94">
        <f>SUM(F43:F47)</f>
        <v>1613550</v>
      </c>
      <c r="G42" s="94">
        <f t="shared" si="2"/>
        <v>96291743</v>
      </c>
      <c r="H42" s="94"/>
    </row>
    <row r="43" spans="1:8" ht="19.5" customHeight="1">
      <c r="A43" s="101"/>
      <c r="B43" s="102"/>
      <c r="C43" s="104"/>
      <c r="D43" s="93" t="s">
        <v>103</v>
      </c>
      <c r="E43" s="95">
        <v>0</v>
      </c>
      <c r="F43" s="95">
        <v>0</v>
      </c>
      <c r="G43" s="96">
        <f t="shared" si="2"/>
        <v>0</v>
      </c>
      <c r="H43" s="96"/>
    </row>
    <row r="44" spans="1:8" ht="19.5" customHeight="1">
      <c r="A44" s="101"/>
      <c r="B44" s="102"/>
      <c r="C44" s="104"/>
      <c r="D44" s="93" t="s">
        <v>108</v>
      </c>
      <c r="E44" s="95">
        <v>0</v>
      </c>
      <c r="F44" s="95">
        <v>0</v>
      </c>
      <c r="G44" s="96">
        <f t="shared" si="2"/>
        <v>0</v>
      </c>
      <c r="H44" s="96"/>
    </row>
    <row r="45" spans="1:8" ht="19.5" customHeight="1">
      <c r="A45" s="101"/>
      <c r="B45" s="102"/>
      <c r="C45" s="104"/>
      <c r="D45" s="93" t="s">
        <v>110</v>
      </c>
      <c r="E45" s="95">
        <v>0</v>
      </c>
      <c r="F45" s="95">
        <v>0</v>
      </c>
      <c r="G45" s="96">
        <f t="shared" si="2"/>
        <v>0</v>
      </c>
      <c r="H45" s="96"/>
    </row>
    <row r="46" spans="1:8" ht="19.5" customHeight="1">
      <c r="A46" s="101"/>
      <c r="B46" s="102"/>
      <c r="C46" s="104"/>
      <c r="D46" s="93" t="s">
        <v>111</v>
      </c>
      <c r="E46" s="95">
        <v>0</v>
      </c>
      <c r="F46" s="95">
        <v>0</v>
      </c>
      <c r="G46" s="96">
        <f t="shared" si="2"/>
        <v>0</v>
      </c>
      <c r="H46" s="96"/>
    </row>
    <row r="47" spans="1:8" ht="19.5" customHeight="1">
      <c r="A47" s="101"/>
      <c r="B47" s="102"/>
      <c r="C47" s="104"/>
      <c r="D47" s="93" t="s">
        <v>216</v>
      </c>
      <c r="E47" s="95">
        <f>81534129+16371164</f>
        <v>97905293</v>
      </c>
      <c r="F47" s="95">
        <v>1613550</v>
      </c>
      <c r="G47" s="96">
        <f t="shared" si="2"/>
        <v>96291743</v>
      </c>
      <c r="H47" s="96"/>
    </row>
    <row r="48" spans="1:8" ht="19.5" customHeight="1">
      <c r="A48" s="101"/>
      <c r="B48" s="102"/>
      <c r="C48" s="103" t="s">
        <v>12</v>
      </c>
      <c r="D48" s="94"/>
      <c r="E48" s="94">
        <f>SUM(E49:E49)</f>
        <v>0</v>
      </c>
      <c r="F48" s="94">
        <f>SUM(F49:F49)</f>
        <v>0</v>
      </c>
      <c r="G48" s="94">
        <f t="shared" si="2"/>
        <v>0</v>
      </c>
      <c r="H48" s="94"/>
    </row>
    <row r="49" spans="1:8" ht="19.5" customHeight="1">
      <c r="A49" s="101"/>
      <c r="B49" s="102"/>
      <c r="C49" s="104"/>
      <c r="D49" s="93" t="s">
        <v>113</v>
      </c>
      <c r="E49" s="95">
        <v>0</v>
      </c>
      <c r="F49" s="95">
        <v>0</v>
      </c>
      <c r="G49" s="96">
        <f t="shared" si="2"/>
        <v>0</v>
      </c>
      <c r="H49" s="96"/>
    </row>
    <row r="50" spans="1:8" ht="19.5" customHeight="1">
      <c r="A50" s="101"/>
      <c r="B50" s="102"/>
      <c r="C50" s="103" t="s">
        <v>114</v>
      </c>
      <c r="D50" s="94"/>
      <c r="E50" s="94">
        <f>SUM(E51:E51)</f>
        <v>0</v>
      </c>
      <c r="F50" s="94">
        <f>SUM(F51:F51)</f>
        <v>0</v>
      </c>
      <c r="G50" s="94">
        <f t="shared" si="2"/>
        <v>0</v>
      </c>
      <c r="H50" s="94"/>
    </row>
    <row r="51" spans="1:8" ht="19.5" customHeight="1">
      <c r="A51" s="101"/>
      <c r="B51" s="102"/>
      <c r="C51" s="104"/>
      <c r="D51" s="93" t="s">
        <v>114</v>
      </c>
      <c r="E51" s="95">
        <v>0</v>
      </c>
      <c r="F51" s="95">
        <v>0</v>
      </c>
      <c r="G51" s="96">
        <f t="shared" si="2"/>
        <v>0</v>
      </c>
      <c r="H51" s="96"/>
    </row>
    <row r="52" spans="1:8" ht="19.5" customHeight="1">
      <c r="A52" s="101"/>
      <c r="B52" s="102"/>
      <c r="C52" s="103" t="s">
        <v>13</v>
      </c>
      <c r="D52" s="94"/>
      <c r="E52" s="94">
        <f>SUM(E53:E53)</f>
        <v>0</v>
      </c>
      <c r="F52" s="94">
        <f>SUM(F53:F53)</f>
        <v>0</v>
      </c>
      <c r="G52" s="94">
        <f>E52-F52</f>
        <v>0</v>
      </c>
      <c r="H52" s="94"/>
    </row>
    <row r="53" spans="1:8" ht="19.5" customHeight="1">
      <c r="A53" s="101"/>
      <c r="B53" s="102"/>
      <c r="C53" s="104"/>
      <c r="D53" s="93" t="s">
        <v>13</v>
      </c>
      <c r="E53" s="95">
        <v>0</v>
      </c>
      <c r="F53" s="95">
        <v>0</v>
      </c>
      <c r="G53" s="96">
        <f>E53-F53</f>
        <v>0</v>
      </c>
      <c r="H53" s="96"/>
    </row>
    <row r="54" spans="1:8" ht="19.5" customHeight="1">
      <c r="A54" s="101"/>
      <c r="B54" s="102"/>
      <c r="C54" s="103" t="s">
        <v>14</v>
      </c>
      <c r="D54" s="94"/>
      <c r="E54" s="94">
        <f>SUM(E56:E56)</f>
        <v>0</v>
      </c>
      <c r="F54" s="94">
        <f>SUM(F56:F56)</f>
        <v>0</v>
      </c>
      <c r="G54" s="94">
        <f t="shared" si="2"/>
        <v>0</v>
      </c>
      <c r="H54" s="94"/>
    </row>
    <row r="55" spans="1:8" ht="19.5" customHeight="1">
      <c r="A55" s="101"/>
      <c r="B55" s="102"/>
      <c r="C55" s="104"/>
      <c r="D55" s="93" t="s">
        <v>14</v>
      </c>
      <c r="E55" s="95">
        <v>0</v>
      </c>
      <c r="F55" s="95">
        <v>0</v>
      </c>
      <c r="G55" s="96">
        <f>E55-F55</f>
        <v>0</v>
      </c>
      <c r="H55" s="96"/>
    </row>
    <row r="56" spans="1:8" ht="19.5" customHeight="1">
      <c r="A56" s="101"/>
      <c r="B56" s="102"/>
      <c r="C56" s="104"/>
      <c r="D56" s="93" t="s">
        <v>217</v>
      </c>
      <c r="E56" s="95">
        <v>0</v>
      </c>
      <c r="F56" s="95">
        <v>0</v>
      </c>
      <c r="G56" s="96">
        <f t="shared" si="2"/>
        <v>0</v>
      </c>
      <c r="H56" s="96"/>
    </row>
    <row r="57" spans="1:8" ht="19.5" customHeight="1">
      <c r="A57" s="99" t="s">
        <v>183</v>
      </c>
      <c r="B57" s="58"/>
      <c r="C57" s="13"/>
      <c r="D57" s="91"/>
      <c r="E57" s="91">
        <f>E23-E37</f>
        <v>95347416</v>
      </c>
      <c r="F57" s="91">
        <f>F23-F37</f>
        <v>7726450</v>
      </c>
      <c r="G57" s="91">
        <f>E57-F57</f>
        <v>87620966</v>
      </c>
      <c r="H57" s="91"/>
    </row>
    <row r="58" spans="1:8" ht="19.5" customHeight="1">
      <c r="A58" s="99" t="s">
        <v>205</v>
      </c>
      <c r="B58" s="58"/>
      <c r="C58" s="13"/>
      <c r="D58" s="91"/>
      <c r="E58" s="91">
        <f>E59</f>
        <v>177936895</v>
      </c>
      <c r="F58" s="91">
        <f>F59</f>
        <v>9414617</v>
      </c>
      <c r="G58" s="91">
        <f>E58-F58</f>
        <v>168522278</v>
      </c>
      <c r="H58" s="91"/>
    </row>
    <row r="59" spans="1:8" ht="19.5" customHeight="1">
      <c r="A59" s="100"/>
      <c r="B59" s="39" t="s">
        <v>100</v>
      </c>
      <c r="C59" s="9"/>
      <c r="D59" s="92"/>
      <c r="E59" s="92">
        <f>E60</f>
        <v>177936895</v>
      </c>
      <c r="F59" s="92">
        <f>F60</f>
        <v>9414617</v>
      </c>
      <c r="G59" s="92">
        <f>E59-F59</f>
        <v>168522278</v>
      </c>
      <c r="H59" s="92"/>
    </row>
    <row r="60" spans="1:8" ht="19.5" customHeight="1">
      <c r="A60" s="101"/>
      <c r="B60" s="102"/>
      <c r="C60" s="103" t="s">
        <v>100</v>
      </c>
      <c r="D60" s="94"/>
      <c r="E60" s="94">
        <f>SUM(E61:E84)</f>
        <v>177936895</v>
      </c>
      <c r="F60" s="94">
        <f>SUM(F61:F84)</f>
        <v>9414617</v>
      </c>
      <c r="G60" s="94">
        <f>E60-F60</f>
        <v>168522278</v>
      </c>
      <c r="H60" s="94"/>
    </row>
    <row r="61" spans="1:8" ht="19.5" customHeight="1">
      <c r="A61" s="101"/>
      <c r="B61" s="102"/>
      <c r="C61" s="104"/>
      <c r="D61" s="93" t="s">
        <v>123</v>
      </c>
      <c r="E61" s="95">
        <v>78167966</v>
      </c>
      <c r="F61" s="95">
        <v>4076747</v>
      </c>
      <c r="G61" s="96">
        <f aca="true" t="shared" si="3" ref="G61:G84">E61-F61</f>
        <v>74091219</v>
      </c>
      <c r="H61" s="96"/>
    </row>
    <row r="62" spans="1:8" ht="19.5" customHeight="1">
      <c r="A62" s="101"/>
      <c r="B62" s="102"/>
      <c r="C62" s="104"/>
      <c r="D62" s="93" t="s">
        <v>125</v>
      </c>
      <c r="E62" s="95">
        <v>0</v>
      </c>
      <c r="F62" s="95">
        <v>0</v>
      </c>
      <c r="G62" s="96">
        <f t="shared" si="3"/>
        <v>0</v>
      </c>
      <c r="H62" s="96"/>
    </row>
    <row r="63" spans="1:8" ht="19.5" customHeight="1">
      <c r="A63" s="101"/>
      <c r="B63" s="102"/>
      <c r="C63" s="104"/>
      <c r="D63" s="93" t="s">
        <v>127</v>
      </c>
      <c r="E63" s="95">
        <v>44712867</v>
      </c>
      <c r="F63" s="95">
        <v>3080000</v>
      </c>
      <c r="G63" s="96">
        <f t="shared" si="3"/>
        <v>41632867</v>
      </c>
      <c r="H63" s="96"/>
    </row>
    <row r="64" spans="1:8" ht="19.5" customHeight="1">
      <c r="A64" s="101"/>
      <c r="B64" s="102"/>
      <c r="C64" s="104"/>
      <c r="D64" s="93" t="s">
        <v>129</v>
      </c>
      <c r="E64" s="95">
        <v>14315110</v>
      </c>
      <c r="F64" s="95">
        <v>331000</v>
      </c>
      <c r="G64" s="96">
        <f t="shared" si="3"/>
        <v>13984110</v>
      </c>
      <c r="H64" s="96"/>
    </row>
    <row r="65" spans="1:8" ht="19.5" customHeight="1">
      <c r="A65" s="101"/>
      <c r="B65" s="102"/>
      <c r="C65" s="104"/>
      <c r="D65" s="93" t="s">
        <v>219</v>
      </c>
      <c r="E65" s="95">
        <v>2170786</v>
      </c>
      <c r="F65" s="95">
        <v>0</v>
      </c>
      <c r="G65" s="96">
        <f>E65-F65</f>
        <v>2170786</v>
      </c>
      <c r="H65" s="96"/>
    </row>
    <row r="66" spans="1:8" ht="19.5" customHeight="1">
      <c r="A66" s="101"/>
      <c r="B66" s="102"/>
      <c r="C66" s="104"/>
      <c r="D66" s="93" t="s">
        <v>131</v>
      </c>
      <c r="E66" s="95">
        <v>0</v>
      </c>
      <c r="F66" s="95">
        <v>0</v>
      </c>
      <c r="G66" s="96">
        <f t="shared" si="3"/>
        <v>0</v>
      </c>
      <c r="H66" s="96"/>
    </row>
    <row r="67" spans="1:8" ht="19.5" customHeight="1">
      <c r="A67" s="101"/>
      <c r="B67" s="102"/>
      <c r="C67" s="104"/>
      <c r="D67" s="93" t="s">
        <v>133</v>
      </c>
      <c r="E67" s="95">
        <v>6345582</v>
      </c>
      <c r="F67" s="95">
        <v>768000</v>
      </c>
      <c r="G67" s="96">
        <f t="shared" si="3"/>
        <v>5577582</v>
      </c>
      <c r="H67" s="96"/>
    </row>
    <row r="68" spans="1:8" ht="19.5" customHeight="1">
      <c r="A68" s="101"/>
      <c r="B68" s="102"/>
      <c r="C68" s="104"/>
      <c r="D68" s="93" t="s">
        <v>221</v>
      </c>
      <c r="E68" s="95">
        <v>398000</v>
      </c>
      <c r="F68" s="95">
        <v>0</v>
      </c>
      <c r="G68" s="96">
        <f>E68-F68</f>
        <v>398000</v>
      </c>
      <c r="H68" s="96"/>
    </row>
    <row r="69" spans="1:8" ht="19.5" customHeight="1">
      <c r="A69" s="101"/>
      <c r="B69" s="102"/>
      <c r="C69" s="104"/>
      <c r="D69" s="93" t="s">
        <v>135</v>
      </c>
      <c r="E69" s="95">
        <v>4222727</v>
      </c>
      <c r="F69" s="95">
        <v>0</v>
      </c>
      <c r="G69" s="96">
        <f t="shared" si="3"/>
        <v>4222727</v>
      </c>
      <c r="H69" s="96"/>
    </row>
    <row r="70" spans="1:8" ht="19.5" customHeight="1">
      <c r="A70" s="101"/>
      <c r="B70" s="102"/>
      <c r="C70" s="104"/>
      <c r="D70" s="93" t="s">
        <v>137</v>
      </c>
      <c r="E70" s="95">
        <v>2959826</v>
      </c>
      <c r="F70" s="95">
        <v>0</v>
      </c>
      <c r="G70" s="96">
        <f t="shared" si="3"/>
        <v>2959826</v>
      </c>
      <c r="H70" s="96"/>
    </row>
    <row r="71" spans="1:8" ht="19.5" customHeight="1">
      <c r="A71" s="101"/>
      <c r="B71" s="102"/>
      <c r="C71" s="104"/>
      <c r="D71" s="93" t="s">
        <v>138</v>
      </c>
      <c r="E71" s="95">
        <v>4881020</v>
      </c>
      <c r="F71" s="95">
        <v>0</v>
      </c>
      <c r="G71" s="96">
        <f t="shared" si="3"/>
        <v>4881020</v>
      </c>
      <c r="H71" s="96"/>
    </row>
    <row r="72" spans="1:8" ht="19.5" customHeight="1">
      <c r="A72" s="101"/>
      <c r="B72" s="102"/>
      <c r="C72" s="104"/>
      <c r="D72" s="93" t="s">
        <v>139</v>
      </c>
      <c r="E72" s="95">
        <v>3182292</v>
      </c>
      <c r="F72" s="95">
        <v>600000</v>
      </c>
      <c r="G72" s="96">
        <f t="shared" si="3"/>
        <v>2582292</v>
      </c>
      <c r="H72" s="96"/>
    </row>
    <row r="73" spans="1:8" ht="19.5" customHeight="1">
      <c r="A73" s="101"/>
      <c r="B73" s="102"/>
      <c r="C73" s="104"/>
      <c r="D73" s="93" t="s">
        <v>218</v>
      </c>
      <c r="E73" s="95">
        <f>544530</f>
        <v>544530</v>
      </c>
      <c r="F73" s="95">
        <v>533870</v>
      </c>
      <c r="G73" s="96">
        <f>E73-F73</f>
        <v>10660</v>
      </c>
      <c r="H73" s="96"/>
    </row>
    <row r="74" spans="1:8" ht="19.5" customHeight="1">
      <c r="A74" s="101"/>
      <c r="B74" s="102"/>
      <c r="C74" s="104"/>
      <c r="D74" s="93" t="s">
        <v>140</v>
      </c>
      <c r="E74" s="95">
        <v>139349</v>
      </c>
      <c r="F74" s="95">
        <v>0</v>
      </c>
      <c r="G74" s="96">
        <f t="shared" si="3"/>
        <v>139349</v>
      </c>
      <c r="H74" s="96"/>
    </row>
    <row r="75" spans="1:8" ht="19.5" customHeight="1">
      <c r="A75" s="101"/>
      <c r="B75" s="102"/>
      <c r="C75" s="104"/>
      <c r="D75" s="93" t="s">
        <v>143</v>
      </c>
      <c r="E75" s="95">
        <v>0</v>
      </c>
      <c r="F75" s="95">
        <v>0</v>
      </c>
      <c r="G75" s="96">
        <f t="shared" si="3"/>
        <v>0</v>
      </c>
      <c r="H75" s="96"/>
    </row>
    <row r="76" spans="1:8" ht="19.5" customHeight="1">
      <c r="A76" s="101"/>
      <c r="B76" s="102"/>
      <c r="C76" s="104"/>
      <c r="D76" s="93" t="s">
        <v>144</v>
      </c>
      <c r="E76" s="95">
        <v>2653478</v>
      </c>
      <c r="F76" s="95">
        <v>10000</v>
      </c>
      <c r="G76" s="96">
        <f t="shared" si="3"/>
        <v>2643478</v>
      </c>
      <c r="H76" s="96"/>
    </row>
    <row r="77" spans="1:8" ht="19.5" customHeight="1">
      <c r="A77" s="101"/>
      <c r="B77" s="102"/>
      <c r="C77" s="104"/>
      <c r="D77" s="93" t="s">
        <v>145</v>
      </c>
      <c r="E77" s="95">
        <v>4680000</v>
      </c>
      <c r="F77" s="95">
        <v>0</v>
      </c>
      <c r="G77" s="96">
        <f t="shared" si="3"/>
        <v>4680000</v>
      </c>
      <c r="H77" s="96"/>
    </row>
    <row r="78" spans="1:8" ht="19.5" customHeight="1">
      <c r="A78" s="101"/>
      <c r="B78" s="102"/>
      <c r="C78" s="104"/>
      <c r="D78" s="93" t="s">
        <v>222</v>
      </c>
      <c r="E78" s="95">
        <v>4520720</v>
      </c>
      <c r="F78" s="95">
        <v>0</v>
      </c>
      <c r="G78" s="96">
        <f t="shared" si="3"/>
        <v>4520720</v>
      </c>
      <c r="H78" s="96"/>
    </row>
    <row r="79" spans="1:8" ht="19.5" customHeight="1">
      <c r="A79" s="101"/>
      <c r="B79" s="102"/>
      <c r="C79" s="104"/>
      <c r="D79" s="93" t="s">
        <v>220</v>
      </c>
      <c r="E79" s="95">
        <v>149800</v>
      </c>
      <c r="F79" s="95">
        <v>0</v>
      </c>
      <c r="G79" s="96">
        <f>E79-F79</f>
        <v>149800</v>
      </c>
      <c r="H79" s="96"/>
    </row>
    <row r="80" spans="1:8" ht="19.5" customHeight="1">
      <c r="A80" s="101"/>
      <c r="B80" s="102"/>
      <c r="C80" s="104"/>
      <c r="D80" s="93" t="s">
        <v>146</v>
      </c>
      <c r="E80" s="95">
        <v>132000</v>
      </c>
      <c r="F80" s="95">
        <v>0</v>
      </c>
      <c r="G80" s="96">
        <f t="shared" si="3"/>
        <v>132000</v>
      </c>
      <c r="H80" s="96"/>
    </row>
    <row r="81" spans="1:8" ht="19.5" customHeight="1">
      <c r="A81" s="101"/>
      <c r="B81" s="102"/>
      <c r="C81" s="104"/>
      <c r="D81" s="93" t="s">
        <v>141</v>
      </c>
      <c r="E81" s="95">
        <v>2880842</v>
      </c>
      <c r="F81" s="95">
        <v>0</v>
      </c>
      <c r="G81" s="96">
        <f>E81-F81</f>
        <v>2880842</v>
      </c>
      <c r="H81" s="96"/>
    </row>
    <row r="82" spans="1:8" ht="19.5" customHeight="1">
      <c r="A82" s="101"/>
      <c r="B82" s="102"/>
      <c r="C82" s="104"/>
      <c r="D82" s="93" t="s">
        <v>142</v>
      </c>
      <c r="E82" s="95">
        <v>880000</v>
      </c>
      <c r="F82" s="95">
        <v>0</v>
      </c>
      <c r="G82" s="96">
        <f>E82-F82</f>
        <v>880000</v>
      </c>
      <c r="H82" s="96"/>
    </row>
    <row r="83" spans="1:8" ht="19.5" customHeight="1">
      <c r="A83" s="101"/>
      <c r="B83" s="102"/>
      <c r="C83" s="104"/>
      <c r="D83" s="93" t="s">
        <v>147</v>
      </c>
      <c r="E83" s="95">
        <v>0</v>
      </c>
      <c r="F83" s="95">
        <v>0</v>
      </c>
      <c r="G83" s="96">
        <f t="shared" si="3"/>
        <v>0</v>
      </c>
      <c r="H83" s="96"/>
    </row>
    <row r="84" spans="1:8" ht="19.5" customHeight="1">
      <c r="A84" s="101"/>
      <c r="B84" s="102"/>
      <c r="C84" s="104"/>
      <c r="D84" s="93" t="s">
        <v>173</v>
      </c>
      <c r="E84" s="95">
        <v>0</v>
      </c>
      <c r="F84" s="95">
        <v>15000</v>
      </c>
      <c r="G84" s="116">
        <f t="shared" si="3"/>
        <v>-15000</v>
      </c>
      <c r="H84" s="96"/>
    </row>
    <row r="85" spans="1:8" ht="19.5" customHeight="1">
      <c r="A85" s="99" t="s">
        <v>182</v>
      </c>
      <c r="B85" s="58"/>
      <c r="C85" s="13"/>
      <c r="D85" s="91"/>
      <c r="E85" s="115">
        <f>E57-E58</f>
        <v>-82589479</v>
      </c>
      <c r="F85" s="115">
        <f>F57-F58</f>
        <v>-1688167</v>
      </c>
      <c r="G85" s="115">
        <f>E85-F85</f>
        <v>-80901312</v>
      </c>
      <c r="H85" s="91"/>
    </row>
    <row r="86" spans="1:8" ht="19.5" customHeight="1">
      <c r="A86" s="99" t="s">
        <v>179</v>
      </c>
      <c r="B86" s="58"/>
      <c r="C86" s="13"/>
      <c r="D86" s="91"/>
      <c r="E86" s="91">
        <f>SUM(E87,E93,E104)</f>
        <v>1386994280</v>
      </c>
      <c r="F86" s="91">
        <f>SUM(F87,F93,F104)</f>
        <v>314002500</v>
      </c>
      <c r="G86" s="91">
        <f>E86-F86</f>
        <v>1072991780</v>
      </c>
      <c r="H86" s="91"/>
    </row>
    <row r="87" spans="1:8" s="32" customFormat="1" ht="19.5" customHeight="1">
      <c r="A87" s="100"/>
      <c r="B87" s="39" t="s">
        <v>97</v>
      </c>
      <c r="C87" s="9"/>
      <c r="D87" s="92"/>
      <c r="E87" s="92">
        <f>SUM(E88,E91)</f>
        <v>417000000</v>
      </c>
      <c r="F87" s="92">
        <f>SUM(F88,F91)</f>
        <v>290000000</v>
      </c>
      <c r="G87" s="92">
        <f aca="true" t="shared" si="4" ref="G87:G92">E87-F87</f>
        <v>127000000</v>
      </c>
      <c r="H87" s="92"/>
    </row>
    <row r="88" spans="1:8" ht="19.5" customHeight="1">
      <c r="A88" s="101"/>
      <c r="B88" s="102"/>
      <c r="C88" s="103" t="s">
        <v>115</v>
      </c>
      <c r="D88" s="94"/>
      <c r="E88" s="94">
        <f>SUM(E89:E90)</f>
        <v>417000000</v>
      </c>
      <c r="F88" s="94">
        <f>SUM(F89:F90)</f>
        <v>290000000</v>
      </c>
      <c r="G88" s="94">
        <f t="shared" si="4"/>
        <v>127000000</v>
      </c>
      <c r="H88" s="94"/>
    </row>
    <row r="89" spans="1:8" ht="19.5" customHeight="1">
      <c r="A89" s="101"/>
      <c r="B89" s="102"/>
      <c r="C89" s="104"/>
      <c r="D89" s="93" t="s">
        <v>117</v>
      </c>
      <c r="E89" s="95">
        <v>417000000</v>
      </c>
      <c r="F89" s="95">
        <v>290000000</v>
      </c>
      <c r="G89" s="94">
        <f t="shared" si="4"/>
        <v>127000000</v>
      </c>
      <c r="H89" s="94"/>
    </row>
    <row r="90" spans="1:8" ht="19.5" customHeight="1">
      <c r="A90" s="101"/>
      <c r="B90" s="102"/>
      <c r="C90" s="104"/>
      <c r="D90" s="93" t="s">
        <v>118</v>
      </c>
      <c r="E90" s="95">
        <v>0</v>
      </c>
      <c r="F90" s="95">
        <v>0</v>
      </c>
      <c r="G90" s="94">
        <f t="shared" si="4"/>
        <v>0</v>
      </c>
      <c r="H90" s="94"/>
    </row>
    <row r="91" spans="1:8" ht="19.5" customHeight="1">
      <c r="A91" s="101"/>
      <c r="B91" s="102"/>
      <c r="C91" s="103" t="s">
        <v>119</v>
      </c>
      <c r="D91" s="94"/>
      <c r="E91" s="94">
        <f>E92</f>
        <v>0</v>
      </c>
      <c r="F91" s="94">
        <f>F92</f>
        <v>0</v>
      </c>
      <c r="G91" s="94">
        <f t="shared" si="4"/>
        <v>0</v>
      </c>
      <c r="H91" s="94"/>
    </row>
    <row r="92" spans="1:8" ht="19.5" customHeight="1">
      <c r="A92" s="101"/>
      <c r="B92" s="102"/>
      <c r="C92" s="104"/>
      <c r="D92" s="93" t="s">
        <v>119</v>
      </c>
      <c r="E92" s="95">
        <v>0</v>
      </c>
      <c r="F92" s="95">
        <v>0</v>
      </c>
      <c r="G92" s="94">
        <f t="shared" si="4"/>
        <v>0</v>
      </c>
      <c r="H92" s="94"/>
    </row>
    <row r="93" spans="1:8" s="32" customFormat="1" ht="19.5" customHeight="1">
      <c r="A93" s="100"/>
      <c r="B93" s="39" t="s">
        <v>99</v>
      </c>
      <c r="C93" s="9"/>
      <c r="D93" s="92"/>
      <c r="E93" s="92">
        <f>SUM(E94,E100)</f>
        <v>968302574</v>
      </c>
      <c r="F93" s="92">
        <f>SUM(F94,F100)</f>
        <v>24000000</v>
      </c>
      <c r="G93" s="92">
        <f aca="true" t="shared" si="5" ref="G93:G103">E93-F93</f>
        <v>944302574</v>
      </c>
      <c r="H93" s="92"/>
    </row>
    <row r="94" spans="1:8" ht="19.5" customHeight="1">
      <c r="A94" s="101"/>
      <c r="B94" s="102"/>
      <c r="C94" s="103" t="s">
        <v>121</v>
      </c>
      <c r="D94" s="94"/>
      <c r="E94" s="94">
        <f>SUM(E95:E99)</f>
        <v>968302574</v>
      </c>
      <c r="F94" s="94">
        <f>SUM(F95:F99)</f>
        <v>24000000</v>
      </c>
      <c r="G94" s="94">
        <f t="shared" si="5"/>
        <v>944302574</v>
      </c>
      <c r="H94" s="94"/>
    </row>
    <row r="95" spans="1:8" ht="19.5" customHeight="1">
      <c r="A95" s="101"/>
      <c r="B95" s="102"/>
      <c r="C95" s="104"/>
      <c r="D95" s="93" t="s">
        <v>122</v>
      </c>
      <c r="E95" s="95">
        <v>0</v>
      </c>
      <c r="F95" s="95">
        <v>0</v>
      </c>
      <c r="G95" s="94">
        <f t="shared" si="5"/>
        <v>0</v>
      </c>
      <c r="H95" s="94"/>
    </row>
    <row r="96" spans="1:8" ht="19.5" customHeight="1">
      <c r="A96" s="101"/>
      <c r="B96" s="102"/>
      <c r="C96" s="104"/>
      <c r="D96" s="93" t="s">
        <v>124</v>
      </c>
      <c r="E96" s="95">
        <v>0</v>
      </c>
      <c r="F96" s="95">
        <v>0</v>
      </c>
      <c r="G96" s="94">
        <f t="shared" si="5"/>
        <v>0</v>
      </c>
      <c r="H96" s="94"/>
    </row>
    <row r="97" spans="1:8" ht="19.5" customHeight="1">
      <c r="A97" s="101"/>
      <c r="B97" s="102"/>
      <c r="C97" s="104"/>
      <c r="D97" s="93" t="s">
        <v>126</v>
      </c>
      <c r="E97" s="95">
        <v>0</v>
      </c>
      <c r="F97" s="95">
        <v>0</v>
      </c>
      <c r="G97" s="94">
        <f t="shared" si="5"/>
        <v>0</v>
      </c>
      <c r="H97" s="94"/>
    </row>
    <row r="98" spans="1:8" ht="19.5" customHeight="1">
      <c r="A98" s="101"/>
      <c r="B98" s="102"/>
      <c r="C98" s="104"/>
      <c r="D98" s="93" t="s">
        <v>169</v>
      </c>
      <c r="E98" s="95">
        <v>312302574</v>
      </c>
      <c r="F98" s="95">
        <v>0</v>
      </c>
      <c r="G98" s="94">
        <f t="shared" si="5"/>
        <v>312302574</v>
      </c>
      <c r="H98" s="94"/>
    </row>
    <row r="99" spans="1:8" ht="19.5" customHeight="1">
      <c r="A99" s="101"/>
      <c r="B99" s="102"/>
      <c r="C99" s="104"/>
      <c r="D99" s="93" t="s">
        <v>128</v>
      </c>
      <c r="E99" s="95">
        <f>600000000+56000000</f>
        <v>656000000</v>
      </c>
      <c r="F99" s="95">
        <v>24000000</v>
      </c>
      <c r="G99" s="94">
        <f t="shared" si="5"/>
        <v>632000000</v>
      </c>
      <c r="H99" s="94"/>
    </row>
    <row r="100" spans="1:8" ht="19.5" customHeight="1">
      <c r="A100" s="101"/>
      <c r="B100" s="102"/>
      <c r="C100" s="103" t="s">
        <v>130</v>
      </c>
      <c r="D100" s="94"/>
      <c r="E100" s="94">
        <f>SUM(E101:E103)</f>
        <v>0</v>
      </c>
      <c r="F100" s="94">
        <f>SUM(F101:F103)</f>
        <v>0</v>
      </c>
      <c r="G100" s="94">
        <f t="shared" si="5"/>
        <v>0</v>
      </c>
      <c r="H100" s="94"/>
    </row>
    <row r="101" spans="1:8" ht="19.5" customHeight="1">
      <c r="A101" s="101"/>
      <c r="B101" s="102"/>
      <c r="C101" s="104"/>
      <c r="D101" s="93" t="s">
        <v>132</v>
      </c>
      <c r="E101" s="95">
        <v>0</v>
      </c>
      <c r="F101" s="95">
        <v>0</v>
      </c>
      <c r="G101" s="94">
        <f t="shared" si="5"/>
        <v>0</v>
      </c>
      <c r="H101" s="94"/>
    </row>
    <row r="102" spans="1:8" ht="19.5" customHeight="1">
      <c r="A102" s="101"/>
      <c r="B102" s="102"/>
      <c r="C102" s="104"/>
      <c r="D102" s="93" t="s">
        <v>134</v>
      </c>
      <c r="E102" s="95">
        <v>0</v>
      </c>
      <c r="F102" s="95">
        <v>0</v>
      </c>
      <c r="G102" s="94">
        <f t="shared" si="5"/>
        <v>0</v>
      </c>
      <c r="H102" s="94"/>
    </row>
    <row r="103" spans="1:8" ht="19.5" customHeight="1">
      <c r="A103" s="101"/>
      <c r="B103" s="102"/>
      <c r="C103" s="104"/>
      <c r="D103" s="97" t="s">
        <v>136</v>
      </c>
      <c r="E103" s="95">
        <v>0</v>
      </c>
      <c r="F103" s="95">
        <v>0</v>
      </c>
      <c r="G103" s="94">
        <f t="shared" si="5"/>
        <v>0</v>
      </c>
      <c r="H103" s="94"/>
    </row>
    <row r="104" spans="1:8" ht="19.5" customHeight="1">
      <c r="A104" s="101"/>
      <c r="B104" s="39" t="s">
        <v>180</v>
      </c>
      <c r="C104" s="9"/>
      <c r="D104" s="92"/>
      <c r="E104" s="92">
        <f>SUM(E105:E116)</f>
        <v>1691706</v>
      </c>
      <c r="F104" s="92">
        <f>SUM(F105:F116)</f>
        <v>2500</v>
      </c>
      <c r="G104" s="92">
        <f>E104-F104</f>
        <v>1689206</v>
      </c>
      <c r="H104" s="92"/>
    </row>
    <row r="105" spans="1:8" ht="19.5" customHeight="1">
      <c r="A105" s="101"/>
      <c r="B105" s="102"/>
      <c r="C105" s="104"/>
      <c r="D105" s="93" t="s">
        <v>148</v>
      </c>
      <c r="E105" s="95">
        <v>247615</v>
      </c>
      <c r="F105" s="95">
        <v>2500</v>
      </c>
      <c r="G105" s="94">
        <f aca="true" t="shared" si="6" ref="G105:G116">E105-F105</f>
        <v>245115</v>
      </c>
      <c r="H105" s="94"/>
    </row>
    <row r="106" spans="1:8" ht="19.5" customHeight="1">
      <c r="A106" s="101"/>
      <c r="B106" s="102"/>
      <c r="C106" s="104"/>
      <c r="D106" s="93" t="s">
        <v>150</v>
      </c>
      <c r="E106" s="95">
        <v>0</v>
      </c>
      <c r="F106" s="95">
        <v>0</v>
      </c>
      <c r="G106" s="94">
        <f t="shared" si="6"/>
        <v>0</v>
      </c>
      <c r="H106" s="94"/>
    </row>
    <row r="107" spans="1:8" ht="19.5" customHeight="1">
      <c r="A107" s="101"/>
      <c r="B107" s="102"/>
      <c r="C107" s="104"/>
      <c r="D107" s="93" t="s">
        <v>152</v>
      </c>
      <c r="E107" s="95">
        <v>0</v>
      </c>
      <c r="F107" s="95">
        <v>0</v>
      </c>
      <c r="G107" s="94">
        <f t="shared" si="6"/>
        <v>0</v>
      </c>
      <c r="H107" s="94"/>
    </row>
    <row r="108" spans="1:8" ht="19.5" customHeight="1">
      <c r="A108" s="101"/>
      <c r="B108" s="102"/>
      <c r="C108" s="104"/>
      <c r="D108" s="93" t="s">
        <v>154</v>
      </c>
      <c r="E108" s="95">
        <v>0</v>
      </c>
      <c r="F108" s="95">
        <v>0</v>
      </c>
      <c r="G108" s="94">
        <f t="shared" si="6"/>
        <v>0</v>
      </c>
      <c r="H108" s="94"/>
    </row>
    <row r="109" spans="1:8" ht="19.5" customHeight="1">
      <c r="A109" s="101"/>
      <c r="B109" s="102"/>
      <c r="C109" s="104"/>
      <c r="D109" s="93" t="s">
        <v>156</v>
      </c>
      <c r="E109" s="95">
        <v>0</v>
      </c>
      <c r="F109" s="95">
        <v>0</v>
      </c>
      <c r="G109" s="94">
        <f t="shared" si="6"/>
        <v>0</v>
      </c>
      <c r="H109" s="94"/>
    </row>
    <row r="110" spans="1:8" ht="19.5" customHeight="1">
      <c r="A110" s="101"/>
      <c r="B110" s="102"/>
      <c r="C110" s="104"/>
      <c r="D110" s="93" t="s">
        <v>158</v>
      </c>
      <c r="E110" s="95">
        <v>0</v>
      </c>
      <c r="F110" s="95">
        <v>0</v>
      </c>
      <c r="G110" s="94">
        <f t="shared" si="6"/>
        <v>0</v>
      </c>
      <c r="H110" s="94"/>
    </row>
    <row r="111" spans="1:8" ht="19.5" customHeight="1">
      <c r="A111" s="101"/>
      <c r="B111" s="102"/>
      <c r="C111" s="104"/>
      <c r="D111" s="93" t="s">
        <v>160</v>
      </c>
      <c r="E111" s="95">
        <v>0</v>
      </c>
      <c r="F111" s="95">
        <v>0</v>
      </c>
      <c r="G111" s="94">
        <f t="shared" si="6"/>
        <v>0</v>
      </c>
      <c r="H111" s="94"/>
    </row>
    <row r="112" spans="1:8" ht="19.5" customHeight="1">
      <c r="A112" s="101"/>
      <c r="B112" s="102"/>
      <c r="C112" s="104"/>
      <c r="D112" s="93" t="s">
        <v>162</v>
      </c>
      <c r="E112" s="95">
        <v>0</v>
      </c>
      <c r="F112" s="95">
        <v>0</v>
      </c>
      <c r="G112" s="94">
        <f t="shared" si="6"/>
        <v>0</v>
      </c>
      <c r="H112" s="94"/>
    </row>
    <row r="113" spans="1:8" ht="19.5" customHeight="1">
      <c r="A113" s="101"/>
      <c r="B113" s="102"/>
      <c r="C113" s="104"/>
      <c r="D113" s="93" t="s">
        <v>164</v>
      </c>
      <c r="E113" s="95">
        <v>0</v>
      </c>
      <c r="F113" s="95">
        <v>0</v>
      </c>
      <c r="G113" s="94">
        <f t="shared" si="6"/>
        <v>0</v>
      </c>
      <c r="H113" s="94"/>
    </row>
    <row r="114" spans="1:8" ht="19.5" customHeight="1">
      <c r="A114" s="101"/>
      <c r="B114" s="102"/>
      <c r="C114" s="104"/>
      <c r="D114" s="93" t="s">
        <v>165</v>
      </c>
      <c r="E114" s="95">
        <v>0</v>
      </c>
      <c r="F114" s="95">
        <v>0</v>
      </c>
      <c r="G114" s="94">
        <f t="shared" si="6"/>
        <v>0</v>
      </c>
      <c r="H114" s="94"/>
    </row>
    <row r="115" spans="1:8" ht="19.5" customHeight="1">
      <c r="A115" s="101"/>
      <c r="B115" s="102"/>
      <c r="C115" s="104"/>
      <c r="D115" s="93" t="s">
        <v>166</v>
      </c>
      <c r="E115" s="95">
        <v>0</v>
      </c>
      <c r="F115" s="95">
        <v>0</v>
      </c>
      <c r="G115" s="94">
        <f t="shared" si="6"/>
        <v>0</v>
      </c>
      <c r="H115" s="94"/>
    </row>
    <row r="116" spans="1:8" ht="19.5" customHeight="1">
      <c r="A116" s="101"/>
      <c r="B116" s="102"/>
      <c r="C116" s="104"/>
      <c r="D116" s="93" t="s">
        <v>168</v>
      </c>
      <c r="E116" s="95">
        <v>1444091</v>
      </c>
      <c r="F116" s="95">
        <v>0</v>
      </c>
      <c r="G116" s="94">
        <f t="shared" si="6"/>
        <v>1444091</v>
      </c>
      <c r="H116" s="94"/>
    </row>
    <row r="117" spans="1:8" ht="19.5" customHeight="1">
      <c r="A117" s="99" t="s">
        <v>184</v>
      </c>
      <c r="B117" s="58"/>
      <c r="C117" s="13"/>
      <c r="D117" s="91"/>
      <c r="E117" s="91">
        <f>SUM(E118,E130)</f>
        <v>1304404801</v>
      </c>
      <c r="F117" s="91">
        <f>SUM(F118,F130)</f>
        <v>312314333</v>
      </c>
      <c r="G117" s="91">
        <f>E117-F117</f>
        <v>992090468</v>
      </c>
      <c r="H117" s="91"/>
    </row>
    <row r="118" spans="1:8" ht="19.5" customHeight="1">
      <c r="A118" s="100"/>
      <c r="B118" s="39" t="s">
        <v>98</v>
      </c>
      <c r="C118" s="9"/>
      <c r="D118" s="92"/>
      <c r="E118" s="92">
        <f>SUM(E119,E122,E128)</f>
        <v>366144490</v>
      </c>
      <c r="F118" s="92">
        <f>SUM(F119,F122,F128)</f>
        <v>0</v>
      </c>
      <c r="G118" s="92">
        <f>E118-F118</f>
        <v>366144490</v>
      </c>
      <c r="H118" s="92"/>
    </row>
    <row r="119" spans="1:8" ht="19.5" customHeight="1">
      <c r="A119" s="101"/>
      <c r="B119" s="102"/>
      <c r="C119" s="103" t="s">
        <v>116</v>
      </c>
      <c r="D119" s="94"/>
      <c r="E119" s="94">
        <f>SUM(E120:E121)</f>
        <v>0</v>
      </c>
      <c r="F119" s="94">
        <f>SUM(F120:F121)</f>
        <v>0</v>
      </c>
      <c r="G119" s="94">
        <f>E119-F119</f>
        <v>0</v>
      </c>
      <c r="H119" s="94"/>
    </row>
    <row r="120" spans="1:8" ht="19.5" customHeight="1">
      <c r="A120" s="101"/>
      <c r="B120" s="102"/>
      <c r="C120" s="104"/>
      <c r="D120" s="93" t="s">
        <v>103</v>
      </c>
      <c r="E120" s="95">
        <v>0</v>
      </c>
      <c r="F120" s="95">
        <v>0</v>
      </c>
      <c r="G120" s="96">
        <f aca="true" t="shared" si="7" ref="G120:G129">E120-F120</f>
        <v>0</v>
      </c>
      <c r="H120" s="96"/>
    </row>
    <row r="121" spans="1:8" ht="19.5" customHeight="1">
      <c r="A121" s="101"/>
      <c r="B121" s="102"/>
      <c r="C121" s="104"/>
      <c r="D121" s="93" t="s">
        <v>105</v>
      </c>
      <c r="E121" s="95">
        <v>0</v>
      </c>
      <c r="F121" s="95">
        <v>0</v>
      </c>
      <c r="G121" s="96">
        <f t="shared" si="7"/>
        <v>0</v>
      </c>
      <c r="H121" s="96"/>
    </row>
    <row r="122" spans="1:8" ht="19.5" customHeight="1">
      <c r="A122" s="101"/>
      <c r="B122" s="102"/>
      <c r="C122" s="103" t="s">
        <v>106</v>
      </c>
      <c r="D122" s="94"/>
      <c r="E122" s="94">
        <f>SUM(E123:E127)</f>
        <v>357298490</v>
      </c>
      <c r="F122" s="94">
        <f>SUM(F123:F127)</f>
        <v>0</v>
      </c>
      <c r="G122" s="94">
        <f t="shared" si="7"/>
        <v>357298490</v>
      </c>
      <c r="H122" s="94"/>
    </row>
    <row r="123" spans="1:8" ht="19.5" customHeight="1">
      <c r="A123" s="101"/>
      <c r="B123" s="102"/>
      <c r="C123" s="104"/>
      <c r="D123" s="93" t="s">
        <v>103</v>
      </c>
      <c r="E123" s="95">
        <f>197831350</f>
        <v>197831350</v>
      </c>
      <c r="F123" s="95">
        <v>0</v>
      </c>
      <c r="G123" s="96">
        <f t="shared" si="7"/>
        <v>197831350</v>
      </c>
      <c r="H123" s="96"/>
    </row>
    <row r="124" spans="1:8" ht="19.5" customHeight="1">
      <c r="A124" s="101"/>
      <c r="B124" s="102"/>
      <c r="C124" s="104"/>
      <c r="D124" s="93" t="s">
        <v>108</v>
      </c>
      <c r="E124" s="95">
        <v>30000000</v>
      </c>
      <c r="F124" s="95">
        <v>0</v>
      </c>
      <c r="G124" s="96">
        <f t="shared" si="7"/>
        <v>30000000</v>
      </c>
      <c r="H124" s="96"/>
    </row>
    <row r="125" spans="1:8" ht="19.5" customHeight="1">
      <c r="A125" s="101"/>
      <c r="B125" s="102"/>
      <c r="C125" s="104"/>
      <c r="D125" s="93" t="s">
        <v>110</v>
      </c>
      <c r="E125" s="95">
        <v>0</v>
      </c>
      <c r="F125" s="95">
        <v>0</v>
      </c>
      <c r="G125" s="96">
        <f t="shared" si="7"/>
        <v>0</v>
      </c>
      <c r="H125" s="96"/>
    </row>
    <row r="126" spans="1:8" ht="19.5" customHeight="1">
      <c r="A126" s="101"/>
      <c r="B126" s="102"/>
      <c r="C126" s="104"/>
      <c r="D126" s="93" t="s">
        <v>111</v>
      </c>
      <c r="E126" s="95">
        <v>99066140</v>
      </c>
      <c r="F126" s="95">
        <v>0</v>
      </c>
      <c r="G126" s="96">
        <f t="shared" si="7"/>
        <v>99066140</v>
      </c>
      <c r="H126" s="96"/>
    </row>
    <row r="127" spans="1:8" ht="19.5" customHeight="1">
      <c r="A127" s="101"/>
      <c r="B127" s="102"/>
      <c r="C127" s="104"/>
      <c r="D127" s="93" t="s">
        <v>112</v>
      </c>
      <c r="E127" s="95">
        <v>30401000</v>
      </c>
      <c r="F127" s="95">
        <v>0</v>
      </c>
      <c r="G127" s="96">
        <f t="shared" si="7"/>
        <v>30401000</v>
      </c>
      <c r="H127" s="96"/>
    </row>
    <row r="128" spans="1:8" ht="19.5" customHeight="1">
      <c r="A128" s="101"/>
      <c r="B128" s="102"/>
      <c r="C128" s="103" t="s">
        <v>120</v>
      </c>
      <c r="D128" s="94"/>
      <c r="E128" s="94">
        <f>SUM(E129)</f>
        <v>8846000</v>
      </c>
      <c r="F128" s="94">
        <f>SUM(F129)</f>
        <v>0</v>
      </c>
      <c r="G128" s="94">
        <f>E128-F128</f>
        <v>8846000</v>
      </c>
      <c r="H128" s="94"/>
    </row>
    <row r="129" spans="1:8" ht="19.5" customHeight="1">
      <c r="A129" s="101"/>
      <c r="B129" s="102"/>
      <c r="C129" s="104"/>
      <c r="D129" s="93" t="s">
        <v>120</v>
      </c>
      <c r="E129" s="95">
        <v>8846000</v>
      </c>
      <c r="F129" s="95">
        <v>0</v>
      </c>
      <c r="G129" s="94">
        <f t="shared" si="7"/>
        <v>8846000</v>
      </c>
      <c r="H129" s="96"/>
    </row>
    <row r="130" spans="1:8" ht="19.5" customHeight="1">
      <c r="A130" s="100"/>
      <c r="B130" s="39" t="s">
        <v>101</v>
      </c>
      <c r="C130" s="9"/>
      <c r="D130" s="92"/>
      <c r="E130" s="92">
        <f>E131</f>
        <v>938260311</v>
      </c>
      <c r="F130" s="92">
        <f>F131</f>
        <v>312314333</v>
      </c>
      <c r="G130" s="92">
        <f>E130-F130</f>
        <v>625945978</v>
      </c>
      <c r="H130" s="92"/>
    </row>
    <row r="131" spans="1:8" ht="19.5" customHeight="1">
      <c r="A131" s="101"/>
      <c r="B131" s="102"/>
      <c r="C131" s="103" t="s">
        <v>101</v>
      </c>
      <c r="D131" s="94"/>
      <c r="E131" s="94">
        <f>SUM(E132:E140)</f>
        <v>938260311</v>
      </c>
      <c r="F131" s="94">
        <f>SUM(F132:F140)</f>
        <v>312314333</v>
      </c>
      <c r="G131" s="94">
        <f>E131-F131</f>
        <v>625945978</v>
      </c>
      <c r="H131" s="94"/>
    </row>
    <row r="132" spans="1:8" ht="19.5" customHeight="1">
      <c r="A132" s="101"/>
      <c r="B132" s="102"/>
      <c r="C132" s="104"/>
      <c r="D132" s="93" t="s">
        <v>149</v>
      </c>
      <c r="E132" s="95">
        <v>0</v>
      </c>
      <c r="F132" s="95">
        <v>0</v>
      </c>
      <c r="G132" s="96">
        <f>E132-F132</f>
        <v>0</v>
      </c>
      <c r="H132" s="96"/>
    </row>
    <row r="133" spans="1:8" ht="19.5" customHeight="1">
      <c r="A133" s="101"/>
      <c r="B133" s="102"/>
      <c r="C133" s="104"/>
      <c r="D133" s="93" t="s">
        <v>151</v>
      </c>
      <c r="E133" s="95">
        <v>0</v>
      </c>
      <c r="F133" s="95">
        <v>0</v>
      </c>
      <c r="G133" s="96">
        <f>E133-F133</f>
        <v>0</v>
      </c>
      <c r="H133" s="96"/>
    </row>
    <row r="134" spans="1:8" ht="19.5" customHeight="1">
      <c r="A134" s="101"/>
      <c r="B134" s="102"/>
      <c r="C134" s="104"/>
      <c r="D134" s="93" t="s">
        <v>153</v>
      </c>
      <c r="E134" s="95">
        <v>0</v>
      </c>
      <c r="F134" s="95">
        <v>0</v>
      </c>
      <c r="G134" s="96">
        <f>E134-F134</f>
        <v>0</v>
      </c>
      <c r="H134" s="96"/>
    </row>
    <row r="135" spans="1:8" ht="19.5" customHeight="1">
      <c r="A135" s="101"/>
      <c r="B135" s="102"/>
      <c r="C135" s="104"/>
      <c r="D135" s="93" t="s">
        <v>155</v>
      </c>
      <c r="E135" s="95">
        <v>0</v>
      </c>
      <c r="F135" s="95">
        <v>0</v>
      </c>
      <c r="G135" s="96">
        <f>E135-F135</f>
        <v>0</v>
      </c>
      <c r="H135" s="96"/>
    </row>
    <row r="136" spans="1:8" ht="19.5" customHeight="1">
      <c r="A136" s="101"/>
      <c r="B136" s="102"/>
      <c r="C136" s="104"/>
      <c r="D136" s="93" t="s">
        <v>157</v>
      </c>
      <c r="E136" s="95">
        <v>0</v>
      </c>
      <c r="F136" s="95">
        <v>0</v>
      </c>
      <c r="G136" s="96">
        <f>E136-F136</f>
        <v>0</v>
      </c>
      <c r="H136" s="96"/>
    </row>
    <row r="137" spans="1:8" ht="19.5" customHeight="1">
      <c r="A137" s="101"/>
      <c r="B137" s="102"/>
      <c r="C137" s="104"/>
      <c r="D137" s="93" t="s">
        <v>159</v>
      </c>
      <c r="E137" s="95">
        <v>0</v>
      </c>
      <c r="F137" s="95">
        <v>0</v>
      </c>
      <c r="G137" s="96">
        <f>E137-F137</f>
        <v>0</v>
      </c>
      <c r="H137" s="96"/>
    </row>
    <row r="138" spans="1:8" ht="19.5" customHeight="1">
      <c r="A138" s="101"/>
      <c r="B138" s="102"/>
      <c r="C138" s="104"/>
      <c r="D138" s="93" t="s">
        <v>161</v>
      </c>
      <c r="E138" s="95">
        <v>0</v>
      </c>
      <c r="F138" s="95">
        <v>0</v>
      </c>
      <c r="G138" s="96">
        <f>E138-F138</f>
        <v>0</v>
      </c>
      <c r="H138" s="96"/>
    </row>
    <row r="139" spans="1:8" ht="19.5" customHeight="1">
      <c r="A139" s="101"/>
      <c r="B139" s="102"/>
      <c r="C139" s="104"/>
      <c r="D139" s="93" t="s">
        <v>174</v>
      </c>
      <c r="E139" s="95">
        <v>937939887</v>
      </c>
      <c r="F139" s="95">
        <v>312302574</v>
      </c>
      <c r="G139" s="96">
        <f>E139-F139</f>
        <v>625637313</v>
      </c>
      <c r="H139" s="96"/>
    </row>
    <row r="140" spans="1:8" ht="19.5" customHeight="1">
      <c r="A140" s="101"/>
      <c r="B140" s="102"/>
      <c r="C140" s="104"/>
      <c r="D140" s="93" t="s">
        <v>163</v>
      </c>
      <c r="E140" s="95">
        <v>320424</v>
      </c>
      <c r="F140" s="95">
        <v>11759</v>
      </c>
      <c r="G140" s="96">
        <f>E140-F140</f>
        <v>308665</v>
      </c>
      <c r="H140" s="96"/>
    </row>
    <row r="141" spans="1:8" ht="19.5" customHeight="1">
      <c r="A141" s="99" t="s">
        <v>185</v>
      </c>
      <c r="B141" s="58"/>
      <c r="C141" s="13"/>
      <c r="D141" s="91"/>
      <c r="E141" s="91">
        <f>E85+E86-E117</f>
        <v>0</v>
      </c>
      <c r="F141" s="91">
        <f>F85+F86-F117</f>
        <v>0</v>
      </c>
      <c r="G141" s="91">
        <f>E141-F141</f>
        <v>0</v>
      </c>
      <c r="H141" s="91"/>
    </row>
    <row r="142" spans="1:8" ht="19.5" customHeight="1">
      <c r="A142" s="99" t="s">
        <v>204</v>
      </c>
      <c r="B142" s="58"/>
      <c r="C142" s="13"/>
      <c r="D142" s="91"/>
      <c r="E142" s="91">
        <f>E143-E146</f>
        <v>0</v>
      </c>
      <c r="F142" s="91">
        <f>F143-F146</f>
        <v>0</v>
      </c>
      <c r="G142" s="91">
        <f>E142-F142</f>
        <v>0</v>
      </c>
      <c r="H142" s="91"/>
    </row>
    <row r="143" spans="1:8" ht="19.5" customHeight="1">
      <c r="A143" s="101"/>
      <c r="B143" s="39" t="s">
        <v>186</v>
      </c>
      <c r="C143" s="9"/>
      <c r="D143" s="92"/>
      <c r="E143" s="92">
        <f>E144</f>
        <v>0</v>
      </c>
      <c r="F143" s="92">
        <f>F144</f>
        <v>0</v>
      </c>
      <c r="G143" s="92">
        <f>E143-F143</f>
        <v>0</v>
      </c>
      <c r="H143" s="92"/>
    </row>
    <row r="144" spans="1:8" ht="19.5" customHeight="1">
      <c r="A144" s="101"/>
      <c r="B144" s="102"/>
      <c r="C144" s="103" t="s">
        <v>186</v>
      </c>
      <c r="D144" s="94"/>
      <c r="E144" s="94">
        <f>E145</f>
        <v>0</v>
      </c>
      <c r="F144" s="94">
        <f>F145</f>
        <v>0</v>
      </c>
      <c r="G144" s="94">
        <f>E144-F144</f>
        <v>0</v>
      </c>
      <c r="H144" s="94"/>
    </row>
    <row r="145" spans="1:8" ht="19.5" customHeight="1">
      <c r="A145" s="101"/>
      <c r="B145" s="102"/>
      <c r="C145" s="104"/>
      <c r="D145" s="93" t="s">
        <v>187</v>
      </c>
      <c r="E145" s="95">
        <v>0</v>
      </c>
      <c r="F145" s="95">
        <v>0</v>
      </c>
      <c r="G145" s="96">
        <f>E145-F145</f>
        <v>0</v>
      </c>
      <c r="H145" s="96"/>
    </row>
    <row r="146" spans="1:8" ht="19.5" customHeight="1">
      <c r="A146" s="101"/>
      <c r="B146" s="39" t="s">
        <v>188</v>
      </c>
      <c r="C146" s="9"/>
      <c r="D146" s="92"/>
      <c r="E146" s="92">
        <f>E147</f>
        <v>0</v>
      </c>
      <c r="F146" s="92">
        <f>F147</f>
        <v>0</v>
      </c>
      <c r="G146" s="92">
        <f aca="true" t="shared" si="8" ref="G146:G153">E146-F146</f>
        <v>0</v>
      </c>
      <c r="H146" s="92"/>
    </row>
    <row r="147" spans="1:8" ht="19.5" customHeight="1">
      <c r="A147" s="101"/>
      <c r="B147" s="102"/>
      <c r="C147" s="103" t="s">
        <v>188</v>
      </c>
      <c r="D147" s="94"/>
      <c r="E147" s="94">
        <f>E148</f>
        <v>0</v>
      </c>
      <c r="F147" s="94">
        <f>F148</f>
        <v>0</v>
      </c>
      <c r="G147" s="94">
        <f t="shared" si="8"/>
        <v>0</v>
      </c>
      <c r="H147" s="94"/>
    </row>
    <row r="148" spans="1:8" ht="19.5" customHeight="1">
      <c r="A148" s="101"/>
      <c r="B148" s="102"/>
      <c r="C148" s="104"/>
      <c r="D148" s="93" t="s">
        <v>189</v>
      </c>
      <c r="E148" s="95">
        <v>0</v>
      </c>
      <c r="F148" s="95">
        <v>0</v>
      </c>
      <c r="G148" s="96">
        <f t="shared" si="8"/>
        <v>0</v>
      </c>
      <c r="H148" s="96"/>
    </row>
    <row r="149" spans="1:8" ht="19.5" customHeight="1">
      <c r="A149" s="99" t="s">
        <v>190</v>
      </c>
      <c r="B149" s="58"/>
      <c r="C149" s="13"/>
      <c r="D149" s="91"/>
      <c r="E149" s="91">
        <f>E141+E142</f>
        <v>0</v>
      </c>
      <c r="F149" s="91">
        <f>F141+F142</f>
        <v>0</v>
      </c>
      <c r="G149" s="91">
        <f t="shared" si="8"/>
        <v>0</v>
      </c>
      <c r="H149" s="91"/>
    </row>
    <row r="150" spans="1:8" ht="19.5" customHeight="1">
      <c r="A150" s="99" t="s">
        <v>195</v>
      </c>
      <c r="B150" s="58"/>
      <c r="C150" s="13"/>
      <c r="D150" s="91"/>
      <c r="E150" s="91">
        <f>E142+E144-E147</f>
        <v>0</v>
      </c>
      <c r="F150" s="91">
        <f>F142+F144-F147</f>
        <v>0</v>
      </c>
      <c r="G150" s="91">
        <f>E150-F150</f>
        <v>0</v>
      </c>
      <c r="H150" s="91"/>
    </row>
    <row r="151" spans="1:8" ht="19.5" customHeight="1">
      <c r="A151" s="101"/>
      <c r="B151" s="39" t="s">
        <v>191</v>
      </c>
      <c r="C151" s="9"/>
      <c r="D151" s="92"/>
      <c r="E151" s="92">
        <f>E152</f>
        <v>0</v>
      </c>
      <c r="F151" s="92">
        <f>F152</f>
        <v>0</v>
      </c>
      <c r="G151" s="92">
        <f t="shared" si="8"/>
        <v>0</v>
      </c>
      <c r="H151" s="92"/>
    </row>
    <row r="152" spans="1:8" ht="19.5" customHeight="1">
      <c r="A152" s="101"/>
      <c r="B152" s="102"/>
      <c r="C152" s="103" t="s">
        <v>191</v>
      </c>
      <c r="D152" s="94"/>
      <c r="E152" s="94">
        <f>E153</f>
        <v>0</v>
      </c>
      <c r="F152" s="94">
        <f>F153</f>
        <v>0</v>
      </c>
      <c r="G152" s="94">
        <f t="shared" si="8"/>
        <v>0</v>
      </c>
      <c r="H152" s="94"/>
    </row>
    <row r="153" spans="1:8" ht="19.5" customHeight="1">
      <c r="A153" s="101"/>
      <c r="B153" s="102"/>
      <c r="C153" s="104"/>
      <c r="D153" s="93" t="s">
        <v>192</v>
      </c>
      <c r="E153" s="95">
        <v>0</v>
      </c>
      <c r="F153" s="95">
        <v>0</v>
      </c>
      <c r="G153" s="96">
        <f t="shared" si="8"/>
        <v>0</v>
      </c>
      <c r="H153" s="96"/>
    </row>
    <row r="154" spans="1:8" ht="19.5" customHeight="1">
      <c r="A154" s="99" t="s">
        <v>102</v>
      </c>
      <c r="B154" s="58"/>
      <c r="C154" s="13"/>
      <c r="D154" s="91"/>
      <c r="E154" s="91">
        <f>E155</f>
        <v>0</v>
      </c>
      <c r="F154" s="91">
        <f aca="true" t="shared" si="9" ref="E154:F156">F155</f>
        <v>0</v>
      </c>
      <c r="G154" s="91">
        <f>E154-F154</f>
        <v>0</v>
      </c>
      <c r="H154" s="91"/>
    </row>
    <row r="155" spans="1:8" ht="19.5" customHeight="1">
      <c r="A155" s="101"/>
      <c r="B155" s="39" t="s">
        <v>167</v>
      </c>
      <c r="C155" s="9"/>
      <c r="D155" s="92"/>
      <c r="E155" s="92">
        <f t="shared" si="9"/>
        <v>0</v>
      </c>
      <c r="F155" s="92">
        <f t="shared" si="9"/>
        <v>0</v>
      </c>
      <c r="G155" s="92">
        <f>E155-F155</f>
        <v>0</v>
      </c>
      <c r="H155" s="92"/>
    </row>
    <row r="156" spans="1:8" ht="19.5" customHeight="1">
      <c r="A156" s="101"/>
      <c r="B156" s="102"/>
      <c r="C156" s="103" t="s">
        <v>167</v>
      </c>
      <c r="D156" s="94"/>
      <c r="E156" s="94">
        <f t="shared" si="9"/>
        <v>0</v>
      </c>
      <c r="F156" s="94">
        <f t="shared" si="9"/>
        <v>0</v>
      </c>
      <c r="G156" s="94">
        <f>E156-F156</f>
        <v>0</v>
      </c>
      <c r="H156" s="94"/>
    </row>
    <row r="157" spans="1:8" ht="19.5" customHeight="1">
      <c r="A157" s="101"/>
      <c r="B157" s="102"/>
      <c r="C157" s="104"/>
      <c r="D157" s="93" t="s">
        <v>167</v>
      </c>
      <c r="E157" s="95">
        <f>E149-E150</f>
        <v>0</v>
      </c>
      <c r="F157" s="95">
        <f>F149-F150</f>
        <v>0</v>
      </c>
      <c r="G157" s="96">
        <f>E157-F157</f>
        <v>0</v>
      </c>
      <c r="H157" s="96"/>
    </row>
  </sheetData>
  <mergeCells count="9">
    <mergeCell ref="A8:D8"/>
    <mergeCell ref="A1:H1"/>
    <mergeCell ref="A2:H2"/>
    <mergeCell ref="A3:H3"/>
    <mergeCell ref="G8:G9"/>
    <mergeCell ref="H8:H9"/>
    <mergeCell ref="A5:C5"/>
    <mergeCell ref="D5:E5"/>
    <mergeCell ref="G5:H5"/>
  </mergeCells>
  <printOptions horizontalCentered="1"/>
  <pageMargins left="0.15748031496062992" right="0.15748031496062992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"/>
  <sheetViews>
    <sheetView workbookViewId="0" topLeftCell="A1">
      <pane ySplit="1" topLeftCell="BM2" activePane="bottomLeft" state="frozen"/>
      <selection pane="topLeft" activeCell="A1" sqref="A1"/>
      <selection pane="bottomLeft" activeCell="J7" sqref="J7"/>
    </sheetView>
  </sheetViews>
  <sheetFormatPr defaultColWidth="8.88671875" defaultRowHeight="19.5" customHeight="1"/>
  <cols>
    <col min="1" max="16384" width="8.88671875" style="1" customWidth="1"/>
  </cols>
  <sheetData>
    <row r="1" spans="1:9" ht="39.75" customHeight="1">
      <c r="A1" s="105" t="s">
        <v>228</v>
      </c>
      <c r="B1" s="105"/>
      <c r="C1" s="105"/>
      <c r="D1" s="105"/>
      <c r="E1" s="105"/>
      <c r="F1" s="105"/>
      <c r="G1" s="105"/>
      <c r="H1" s="105"/>
      <c r="I1" s="105"/>
    </row>
  </sheetData>
  <mergeCells count="1">
    <mergeCell ref="A1:I1"/>
  </mergeCells>
  <printOptions horizontalCentered="1"/>
  <pageMargins left="0.15748031496062992" right="0.15748031496062992" top="0.7874015748031497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2006-04-02T10:19:39Z</cp:lastPrinted>
  <dcterms:created xsi:type="dcterms:W3CDTF">2006-02-03T01:20:24Z</dcterms:created>
  <dcterms:modified xsi:type="dcterms:W3CDTF">2006-04-02T10:20:42Z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